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.slu.se\Home$\niklasb\My Documents\Curriculum Vitae\Refereegranskade artiklar, bokkapitel\"/>
    </mc:Choice>
  </mc:AlternateContent>
  <bookViews>
    <workbookView xWindow="0" yWindow="0" windowWidth="21570" windowHeight="10155" firstSheet="1" activeTab="1"/>
  </bookViews>
  <sheets>
    <sheet name="_@RISKFitInformation" sheetId="1" state="hidden" r:id="rId1"/>
    <sheet name="A0" sheetId="2" r:id="rId2"/>
    <sheet name="A1" sheetId="4" r:id="rId3"/>
    <sheet name="A2" sheetId="5" r:id="rId4"/>
    <sheet name="Sensitivity" sheetId="8" r:id="rId5"/>
    <sheet name="Summary" sheetId="3" r:id="rId6"/>
    <sheet name="CopySummary" sheetId="7" r:id="rId7"/>
  </sheets>
  <externalReferences>
    <externalReference r:id="rId8"/>
  </externalReferences>
  <definedNames>
    <definedName name="_AtRisk_FitDataRange_FIT_1136D_45338" localSheetId="2" hidden="1">'A1'!$F$90:$G$94</definedName>
    <definedName name="_AtRisk_FitDataRange_FIT_1136D_45338" localSheetId="3" hidden="1">'A2'!$F$90:$G$94</definedName>
    <definedName name="_AtRisk_FitDataRange_FIT_1136D_45338" hidden="1">A0!$F$90:$G$94</definedName>
    <definedName name="_AtRisk_FitDataRange_FIT_11E31_83924" localSheetId="2" hidden="1">'A1'!$B$197:$C$201</definedName>
    <definedName name="_AtRisk_FitDataRange_FIT_11E31_83924" localSheetId="3" hidden="1">'A2'!$B$197:$C$201</definedName>
    <definedName name="_AtRisk_FitDataRange_FIT_11E31_83924" hidden="1">A0!$B$197:$C$201</definedName>
    <definedName name="_AtRisk_FitDataRange_FIT_13B77_72570" localSheetId="1" hidden="1">A0!#REF!</definedName>
    <definedName name="_AtRisk_FitDataRange_FIT_13B77_72570" localSheetId="2" hidden="1">'A1'!#REF!</definedName>
    <definedName name="_AtRisk_FitDataRange_FIT_13B77_72570" localSheetId="3" hidden="1">'A2'!#REF!</definedName>
    <definedName name="_AtRisk_FitDataRange_FIT_13B77_72570" localSheetId="6" hidden="1">#REF!</definedName>
    <definedName name="_AtRisk_FitDataRange_FIT_13B77_72570" localSheetId="5" hidden="1">#REF!</definedName>
    <definedName name="_AtRisk_FitDataRange_FIT_13B77_72570" hidden="1">#REF!</definedName>
    <definedName name="_AtRisk_FitDataRange_FIT_15B4C_298A3" localSheetId="2" hidden="1">'A1'!#REF!</definedName>
    <definedName name="_AtRisk_FitDataRange_FIT_15B4C_298A3" localSheetId="3" hidden="1">'A2'!#REF!</definedName>
    <definedName name="_AtRisk_FitDataRange_FIT_15B4C_298A3" localSheetId="6" hidden="1">[1]PLH_NemaRudi_A0!#REF!</definedName>
    <definedName name="_AtRisk_FitDataRange_FIT_15B4C_298A3" localSheetId="5" hidden="1">[1]PLH_NemaRudi_A0!#REF!</definedName>
    <definedName name="_AtRisk_FitDataRange_FIT_15B4C_298A3" hidden="1">A0!#REF!</definedName>
    <definedName name="_AtRisk_FitDataRange_FIT_16620_7497E" localSheetId="1" hidden="1">A0!#REF!</definedName>
    <definedName name="_AtRisk_FitDataRange_FIT_16620_7497E" localSheetId="2" hidden="1">'A1'!#REF!</definedName>
    <definedName name="_AtRisk_FitDataRange_FIT_16620_7497E" localSheetId="3" hidden="1">'A2'!#REF!</definedName>
    <definedName name="_AtRisk_FitDataRange_FIT_16620_7497E" localSheetId="6" hidden="1">#REF!</definedName>
    <definedName name="_AtRisk_FitDataRange_FIT_16620_7497E" localSheetId="5" hidden="1">#REF!</definedName>
    <definedName name="_AtRisk_FitDataRange_FIT_16620_7497E" hidden="1">#REF!</definedName>
    <definedName name="_AtRisk_FitDataRange_FIT_16A24_29CBD" localSheetId="2" hidden="1">'A1'!#REF!</definedName>
    <definedName name="_AtRisk_FitDataRange_FIT_16A24_29CBD" localSheetId="3" hidden="1">'A2'!#REF!</definedName>
    <definedName name="_AtRisk_FitDataRange_FIT_16A24_29CBD" localSheetId="6" hidden="1">[1]PLH_NemaRudi_A0!#REF!</definedName>
    <definedName name="_AtRisk_FitDataRange_FIT_16A24_29CBD" localSheetId="5" hidden="1">[1]PLH_NemaRudi_A0!#REF!</definedName>
    <definedName name="_AtRisk_FitDataRange_FIT_16A24_29CBD" hidden="1">A0!#REF!</definedName>
    <definedName name="_AtRisk_FitDataRange_FIT_17564_113EE" localSheetId="1" hidden="1">A0!#REF!</definedName>
    <definedName name="_AtRisk_FitDataRange_FIT_17564_113EE" localSheetId="2" hidden="1">'A1'!#REF!</definedName>
    <definedName name="_AtRisk_FitDataRange_FIT_17564_113EE" localSheetId="3" hidden="1">'A2'!#REF!</definedName>
    <definedName name="_AtRisk_FitDataRange_FIT_17564_113EE" localSheetId="6" hidden="1">#REF!</definedName>
    <definedName name="_AtRisk_FitDataRange_FIT_17564_113EE" localSheetId="5" hidden="1">#REF!</definedName>
    <definedName name="_AtRisk_FitDataRange_FIT_17564_113EE" hidden="1">#REF!</definedName>
    <definedName name="_AtRisk_FitDataRange_FIT_17E27_257A6" localSheetId="1" hidden="1">A0!#REF!</definedName>
    <definedName name="_AtRisk_FitDataRange_FIT_17E27_257A6" localSheetId="2" hidden="1">'A1'!#REF!</definedName>
    <definedName name="_AtRisk_FitDataRange_FIT_17E27_257A6" localSheetId="3" hidden="1">'A2'!#REF!</definedName>
    <definedName name="_AtRisk_FitDataRange_FIT_17E27_257A6" localSheetId="6" hidden="1">#REF!</definedName>
    <definedName name="_AtRisk_FitDataRange_FIT_17E27_257A6" localSheetId="5" hidden="1">#REF!</definedName>
    <definedName name="_AtRisk_FitDataRange_FIT_17E27_257A6" hidden="1">#REF!</definedName>
    <definedName name="_AtRisk_FitDataRange_FIT_185DC_80957" localSheetId="2" hidden="1">#REF!</definedName>
    <definedName name="_AtRisk_FitDataRange_FIT_185DC_80957" localSheetId="3" hidden="1">#REF!</definedName>
    <definedName name="_AtRisk_FitDataRange_FIT_185DC_80957" localSheetId="6" hidden="1">#REF!</definedName>
    <definedName name="_AtRisk_FitDataRange_FIT_185DC_80957" localSheetId="5" hidden="1">#REF!</definedName>
    <definedName name="_AtRisk_FitDataRange_FIT_185DC_80957" hidden="1">#REF!</definedName>
    <definedName name="_AtRisk_FitDataRange_FIT_196D6_BC85B" localSheetId="1" hidden="1">A0!#REF!</definedName>
    <definedName name="_AtRisk_FitDataRange_FIT_196D6_BC85B" localSheetId="2" hidden="1">'A1'!#REF!</definedName>
    <definedName name="_AtRisk_FitDataRange_FIT_196D6_BC85B" localSheetId="3" hidden="1">'A2'!#REF!</definedName>
    <definedName name="_AtRisk_FitDataRange_FIT_196D6_BC85B" localSheetId="6" hidden="1">#REF!</definedName>
    <definedName name="_AtRisk_FitDataRange_FIT_196D6_BC85B" localSheetId="5" hidden="1">#REF!</definedName>
    <definedName name="_AtRisk_FitDataRange_FIT_196D6_BC85B" hidden="1">#REF!</definedName>
    <definedName name="_AtRisk_FitDataRange_FIT_1C296_95385" localSheetId="3" hidden="1">'A2'!$F$90:$G$94</definedName>
    <definedName name="_AtRisk_FitDataRange_FIT_1C296_95385" hidden="1">A0!$F$90:$G$94</definedName>
    <definedName name="_AtRisk_FitDataRange_FIT_1CD0C_BF83F" localSheetId="2" hidden="1">#REF!</definedName>
    <definedName name="_AtRisk_FitDataRange_FIT_1CD0C_BF83F" localSheetId="3" hidden="1">#REF!</definedName>
    <definedName name="_AtRisk_FitDataRange_FIT_1CD0C_BF83F" localSheetId="6" hidden="1">#REF!</definedName>
    <definedName name="_AtRisk_FitDataRange_FIT_1CD0C_BF83F" localSheetId="5" hidden="1">#REF!</definedName>
    <definedName name="_AtRisk_FitDataRange_FIT_1CD0C_BF83F" hidden="1">#REF!</definedName>
    <definedName name="_AtRisk_FitDataRange_FIT_1FA2A_E1993" localSheetId="2" hidden="1">'A1'!$J$90:$K$94</definedName>
    <definedName name="_AtRisk_FitDataRange_FIT_1FA2A_E1993" localSheetId="3" hidden="1">'A2'!$J$90:$K$94</definedName>
    <definedName name="_AtRisk_FitDataRange_FIT_1FA2A_E1993" hidden="1">A0!$J$90:$K$94</definedName>
    <definedName name="_AtRisk_FitDataRange_FIT_20BBB_1BC53" localSheetId="2" hidden="1">'A1'!#REF!</definedName>
    <definedName name="_AtRisk_FitDataRange_FIT_20BBB_1BC53" localSheetId="3" hidden="1">'A2'!#REF!</definedName>
    <definedName name="_AtRisk_FitDataRange_FIT_20BBB_1BC53" localSheetId="6" hidden="1">[1]PLH_NemaRudi_A0!#REF!</definedName>
    <definedName name="_AtRisk_FitDataRange_FIT_20BBB_1BC53" localSheetId="5" hidden="1">[1]PLH_NemaRudi_A0!#REF!</definedName>
    <definedName name="_AtRisk_FitDataRange_FIT_20BBB_1BC53" hidden="1">A0!#REF!</definedName>
    <definedName name="_AtRisk_FitDataRange_FIT_224C1_33DE2" localSheetId="3" hidden="1">'A2'!$R$205:$S$209</definedName>
    <definedName name="_AtRisk_FitDataRange_FIT_224C1_33DE2" hidden="1">A0!$R$205:$S$209</definedName>
    <definedName name="_AtRisk_FitDataRange_FIT_23129_E054E" localSheetId="1" hidden="1">A0!#REF!</definedName>
    <definedName name="_AtRisk_FitDataRange_FIT_23129_E054E" localSheetId="2" hidden="1">'A1'!#REF!</definedName>
    <definedName name="_AtRisk_FitDataRange_FIT_23129_E054E" localSheetId="3" hidden="1">'A2'!#REF!</definedName>
    <definedName name="_AtRisk_FitDataRange_FIT_23129_E054E" localSheetId="6" hidden="1">#REF!</definedName>
    <definedName name="_AtRisk_FitDataRange_FIT_23129_E054E" localSheetId="5" hidden="1">#REF!</definedName>
    <definedName name="_AtRisk_FitDataRange_FIT_23129_E054E" hidden="1">#REF!</definedName>
    <definedName name="_AtRisk_FitDataRange_FIT_242F_CDB3A" localSheetId="3" hidden="1">'A2'!$N$143:$O$147</definedName>
    <definedName name="_AtRisk_FitDataRange_FIT_242F_CDB3A" hidden="1">A0!$N$143:$O$147</definedName>
    <definedName name="_AtRisk_FitDataRange_FIT_25D9A_1D3E2" localSheetId="1" hidden="1">A0!#REF!</definedName>
    <definedName name="_AtRisk_FitDataRange_FIT_25D9A_1D3E2" localSheetId="2" hidden="1">'A1'!#REF!</definedName>
    <definedName name="_AtRisk_FitDataRange_FIT_25D9A_1D3E2" localSheetId="3" hidden="1">'A2'!#REF!</definedName>
    <definedName name="_AtRisk_FitDataRange_FIT_25D9A_1D3E2" localSheetId="6" hidden="1">#REF!</definedName>
    <definedName name="_AtRisk_FitDataRange_FIT_25D9A_1D3E2" localSheetId="5" hidden="1">#REF!</definedName>
    <definedName name="_AtRisk_FitDataRange_FIT_25D9A_1D3E2" hidden="1">#REF!</definedName>
    <definedName name="_AtRisk_FitDataRange_FIT_2790_AF30E" localSheetId="3" hidden="1">'A2'!$J$90:$K$94</definedName>
    <definedName name="_AtRisk_FitDataRange_FIT_2790_AF30E" hidden="1">A0!$J$90:$K$94</definedName>
    <definedName name="_AtRisk_FitDataRange_FIT_283A6_C0EFA" localSheetId="3" hidden="1">'A2'!$R$11:$S$15</definedName>
    <definedName name="_AtRisk_FitDataRange_FIT_283A6_C0EFA" hidden="1">A0!$R$11:$S$15</definedName>
    <definedName name="_AtRisk_FitDataRange_FIT_28EB1_327B6" localSheetId="2" hidden="1">'A1'!#REF!</definedName>
    <definedName name="_AtRisk_FitDataRange_FIT_28EB1_327B6" localSheetId="3" hidden="1">'A2'!#REF!</definedName>
    <definedName name="_AtRisk_FitDataRange_FIT_28EB1_327B6" localSheetId="6" hidden="1">[1]PLH_NemaRudi_A0!#REF!</definedName>
    <definedName name="_AtRisk_FitDataRange_FIT_28EB1_327B6" localSheetId="5" hidden="1">[1]PLH_NemaRudi_A0!#REF!</definedName>
    <definedName name="_AtRisk_FitDataRange_FIT_28EB1_327B6" hidden="1">A0!#REF!</definedName>
    <definedName name="_AtRisk_FitDataRange_FIT_2998A_79F0B" localSheetId="3" hidden="1">'A2'!$N$197:$O$201</definedName>
    <definedName name="_AtRisk_FitDataRange_FIT_2998A_79F0B" hidden="1">A0!$N$197:$O$201</definedName>
    <definedName name="_AtRisk_FitDataRange_FIT_2D52E_815EA" localSheetId="2" hidden="1">'A1'!$B$11:$C$15</definedName>
    <definedName name="_AtRisk_FitDataRange_FIT_2D52E_815EA" localSheetId="3" hidden="1">'A2'!$B$11:$C$15</definedName>
    <definedName name="_AtRisk_FitDataRange_FIT_2D52E_815EA" hidden="1">A0!$B$11:$C$15</definedName>
    <definedName name="_AtRisk_FitDataRange_FIT_2EA8E_DDE80" localSheetId="2" hidden="1">#REF!</definedName>
    <definedName name="_AtRisk_FitDataRange_FIT_2EA8E_DDE80" localSheetId="3" hidden="1">#REF!</definedName>
    <definedName name="_AtRisk_FitDataRange_FIT_2EA8E_DDE80" localSheetId="6" hidden="1">#REF!</definedName>
    <definedName name="_AtRisk_FitDataRange_FIT_2EA8E_DDE80" localSheetId="5" hidden="1">#REF!</definedName>
    <definedName name="_AtRisk_FitDataRange_FIT_2EA8E_DDE80" hidden="1">#REF!</definedName>
    <definedName name="_AtRisk_FitDataRange_FIT_2FF98_A8906" localSheetId="2" hidden="1">#REF!</definedName>
    <definedName name="_AtRisk_FitDataRange_FIT_2FF98_A8906" localSheetId="3" hidden="1">#REF!</definedName>
    <definedName name="_AtRisk_FitDataRange_FIT_2FF98_A8906" localSheetId="6" hidden="1">#REF!</definedName>
    <definedName name="_AtRisk_FitDataRange_FIT_2FF98_A8906" localSheetId="5" hidden="1">#REF!</definedName>
    <definedName name="_AtRisk_FitDataRange_FIT_2FF98_A8906" hidden="1">#REF!</definedName>
    <definedName name="_AtRisk_FitDataRange_FIT_309AE_D937A" localSheetId="3" hidden="1">'A2'!$V$63:$W$67</definedName>
    <definedName name="_AtRisk_FitDataRange_FIT_309AE_D937A" hidden="1">A0!$V$63:$W$67</definedName>
    <definedName name="_AtRisk_FitDataRange_FIT_31212_EE978" localSheetId="2" hidden="1">#REF!</definedName>
    <definedName name="_AtRisk_FitDataRange_FIT_31212_EE978" localSheetId="3" hidden="1">#REF!</definedName>
    <definedName name="_AtRisk_FitDataRange_FIT_31212_EE978" localSheetId="6" hidden="1">#REF!</definedName>
    <definedName name="_AtRisk_FitDataRange_FIT_31212_EE978" localSheetId="5" hidden="1">#REF!</definedName>
    <definedName name="_AtRisk_FitDataRange_FIT_31212_EE978" hidden="1">#REF!</definedName>
    <definedName name="_AtRisk_FitDataRange_FIT_3213F_CB2C3" localSheetId="2" hidden="1">#REF!</definedName>
    <definedName name="_AtRisk_FitDataRange_FIT_3213F_CB2C3" localSheetId="3" hidden="1">#REF!</definedName>
    <definedName name="_AtRisk_FitDataRange_FIT_3213F_CB2C3" localSheetId="6" hidden="1">#REF!</definedName>
    <definedName name="_AtRisk_FitDataRange_FIT_3213F_CB2C3" localSheetId="5" hidden="1">#REF!</definedName>
    <definedName name="_AtRisk_FitDataRange_FIT_3213F_CB2C3" hidden="1">#REF!</definedName>
    <definedName name="_AtRisk_FitDataRange_FIT_3377C_9646B" localSheetId="3" hidden="1">'A2'!$V$19:$W$23</definedName>
    <definedName name="_AtRisk_FitDataRange_FIT_3377C_9646B" hidden="1">A0!$V$19:$W$23</definedName>
    <definedName name="_AtRisk_FitDataRange_FIT_3482C_F3EA4" localSheetId="3" hidden="1">'A2'!$B$117:$C$121</definedName>
    <definedName name="_AtRisk_FitDataRange_FIT_3482C_F3EA4" hidden="1">A0!$B$117:$C$121</definedName>
    <definedName name="_AtRisk_FitDataRange_FIT_35_46C09" localSheetId="2" hidden="1">#REF!</definedName>
    <definedName name="_AtRisk_FitDataRange_FIT_35_46C09" localSheetId="3" hidden="1">#REF!</definedName>
    <definedName name="_AtRisk_FitDataRange_FIT_35_46C09" localSheetId="6" hidden="1">#REF!</definedName>
    <definedName name="_AtRisk_FitDataRange_FIT_35_46C09" localSheetId="5" hidden="1">#REF!</definedName>
    <definedName name="_AtRisk_FitDataRange_FIT_35_46C09" hidden="1">#REF!</definedName>
    <definedName name="_AtRisk_FitDataRange_FIT_38FF8_5499E" localSheetId="3" hidden="1">'A2'!$J$38:$K$42</definedName>
    <definedName name="_AtRisk_FitDataRange_FIT_38FF8_5499E" hidden="1">A0!$J$38:$K$42</definedName>
    <definedName name="_AtRisk_FitDataRange_FIT_3D240_9E82C" localSheetId="1" hidden="1">A0!#REF!</definedName>
    <definedName name="_AtRisk_FitDataRange_FIT_3D240_9E82C" localSheetId="2" hidden="1">'A1'!#REF!</definedName>
    <definedName name="_AtRisk_FitDataRange_FIT_3D240_9E82C" localSheetId="3" hidden="1">'A2'!#REF!</definedName>
    <definedName name="_AtRisk_FitDataRange_FIT_3D240_9E82C" localSheetId="6" hidden="1">#REF!</definedName>
    <definedName name="_AtRisk_FitDataRange_FIT_3D240_9E82C" localSheetId="5" hidden="1">#REF!</definedName>
    <definedName name="_AtRisk_FitDataRange_FIT_3D240_9E82C" hidden="1">#REF!</definedName>
    <definedName name="_AtRisk_FitDataRange_FIT_3E0_EB08F" localSheetId="2" hidden="1">#REF!</definedName>
    <definedName name="_AtRisk_FitDataRange_FIT_3E0_EB08F" localSheetId="3" hidden="1">#REF!</definedName>
    <definedName name="_AtRisk_FitDataRange_FIT_3E0_EB08F" localSheetId="6" hidden="1">#REF!</definedName>
    <definedName name="_AtRisk_FitDataRange_FIT_3E0_EB08F" localSheetId="5" hidden="1">#REF!</definedName>
    <definedName name="_AtRisk_FitDataRange_FIT_3E0_EB08F" hidden="1">#REF!</definedName>
    <definedName name="_AtRisk_FitDataRange_FIT_3EB15_51F89" localSheetId="1" hidden="1">A0!#REF!</definedName>
    <definedName name="_AtRisk_FitDataRange_FIT_3EB15_51F89" localSheetId="2" hidden="1">'A1'!#REF!</definedName>
    <definedName name="_AtRisk_FitDataRange_FIT_3EB15_51F89" localSheetId="3" hidden="1">'A2'!#REF!</definedName>
    <definedName name="_AtRisk_FitDataRange_FIT_3EB15_51F89" localSheetId="6" hidden="1">#REF!</definedName>
    <definedName name="_AtRisk_FitDataRange_FIT_3EB15_51F89" localSheetId="5" hidden="1">#REF!</definedName>
    <definedName name="_AtRisk_FitDataRange_FIT_3EB15_51F89" hidden="1">#REF!</definedName>
    <definedName name="_AtRisk_FitDataRange_FIT_415CD_AC887" localSheetId="2" hidden="1">'A1'!#REF!</definedName>
    <definedName name="_AtRisk_FitDataRange_FIT_415CD_AC887" localSheetId="3" hidden="1">'A2'!#REF!</definedName>
    <definedName name="_AtRisk_FitDataRange_FIT_415CD_AC887" localSheetId="6" hidden="1">[1]PLH_NemaRudi_A0!#REF!</definedName>
    <definedName name="_AtRisk_FitDataRange_FIT_415CD_AC887" localSheetId="5" hidden="1">[1]PLH_NemaRudi_A0!#REF!</definedName>
    <definedName name="_AtRisk_FitDataRange_FIT_415CD_AC887" hidden="1">A0!#REF!</definedName>
    <definedName name="_AtRisk_FitDataRange_FIT_43BDF_CDDB" localSheetId="1" hidden="1">A0!#REF!</definedName>
    <definedName name="_AtRisk_FitDataRange_FIT_43BDF_CDDB" localSheetId="2" hidden="1">'A1'!#REF!</definedName>
    <definedName name="_AtRisk_FitDataRange_FIT_43BDF_CDDB" localSheetId="3" hidden="1">'A2'!#REF!</definedName>
    <definedName name="_AtRisk_FitDataRange_FIT_43BDF_CDDB" localSheetId="6" hidden="1">#REF!</definedName>
    <definedName name="_AtRisk_FitDataRange_FIT_43BDF_CDDB" localSheetId="5" hidden="1">#REF!</definedName>
    <definedName name="_AtRisk_FitDataRange_FIT_43BDF_CDDB" hidden="1">#REF!</definedName>
    <definedName name="_AtRisk_FitDataRange_FIT_46A2E_A9F57" localSheetId="1" hidden="1">A0!#REF!</definedName>
    <definedName name="_AtRisk_FitDataRange_FIT_46A2E_A9F57" localSheetId="2" hidden="1">'A1'!#REF!</definedName>
    <definedName name="_AtRisk_FitDataRange_FIT_46A2E_A9F57" localSheetId="3" hidden="1">'A2'!#REF!</definedName>
    <definedName name="_AtRisk_FitDataRange_FIT_46A2E_A9F57" localSheetId="6" hidden="1">#REF!</definedName>
    <definedName name="_AtRisk_FitDataRange_FIT_46A2E_A9F57" localSheetId="5" hidden="1">#REF!</definedName>
    <definedName name="_AtRisk_FitDataRange_FIT_46A2E_A9F57" hidden="1">#REF!</definedName>
    <definedName name="_AtRisk_FitDataRange_FIT_47EF1_35D49" localSheetId="1" hidden="1">A0!#REF!</definedName>
    <definedName name="_AtRisk_FitDataRange_FIT_47EF1_35D49" localSheetId="2" hidden="1">'A1'!#REF!</definedName>
    <definedName name="_AtRisk_FitDataRange_FIT_47EF1_35D49" localSheetId="3" hidden="1">'A2'!#REF!</definedName>
    <definedName name="_AtRisk_FitDataRange_FIT_47EF1_35D49" localSheetId="6" hidden="1">#REF!</definedName>
    <definedName name="_AtRisk_FitDataRange_FIT_47EF1_35D49" localSheetId="5" hidden="1">#REF!</definedName>
    <definedName name="_AtRisk_FitDataRange_FIT_47EF1_35D49" hidden="1">#REF!</definedName>
    <definedName name="_AtRisk_FitDataRange_FIT_4A6C8_6BDB7" localSheetId="2" hidden="1">#REF!</definedName>
    <definedName name="_AtRisk_FitDataRange_FIT_4A6C8_6BDB7" localSheetId="3" hidden="1">#REF!</definedName>
    <definedName name="_AtRisk_FitDataRange_FIT_4A6C8_6BDB7" localSheetId="6" hidden="1">#REF!</definedName>
    <definedName name="_AtRisk_FitDataRange_FIT_4A6C8_6BDB7" localSheetId="5" hidden="1">#REF!</definedName>
    <definedName name="_AtRisk_FitDataRange_FIT_4A6C8_6BDB7" hidden="1">#REF!</definedName>
    <definedName name="_AtRisk_FitDataRange_FIT_4B2BD_E16F8" localSheetId="2" hidden="1">'A1'!$J$38:$K$42</definedName>
    <definedName name="_AtRisk_FitDataRange_FIT_4B2BD_E16F8" localSheetId="3" hidden="1">'A2'!$J$38:$K$42</definedName>
    <definedName name="_AtRisk_FitDataRange_FIT_4B2BD_E16F8" hidden="1">A0!$J$38:$K$42</definedName>
    <definedName name="_AtRisk_FitDataRange_FIT_4C7FC_4A8AB" localSheetId="2" hidden="1">#REF!</definedName>
    <definedName name="_AtRisk_FitDataRange_FIT_4C7FC_4A8AB" localSheetId="3" hidden="1">#REF!</definedName>
    <definedName name="_AtRisk_FitDataRange_FIT_4C7FC_4A8AB" localSheetId="6" hidden="1">#REF!</definedName>
    <definedName name="_AtRisk_FitDataRange_FIT_4C7FC_4A8AB" localSheetId="5" hidden="1">#REF!</definedName>
    <definedName name="_AtRisk_FitDataRange_FIT_4C7FC_4A8AB" hidden="1">#REF!</definedName>
    <definedName name="_AtRisk_FitDataRange_FIT_526C9_289D0" localSheetId="2" hidden="1">#REF!</definedName>
    <definedName name="_AtRisk_FitDataRange_FIT_526C9_289D0" localSheetId="3" hidden="1">#REF!</definedName>
    <definedName name="_AtRisk_FitDataRange_FIT_526C9_289D0" localSheetId="6" hidden="1">#REF!</definedName>
    <definedName name="_AtRisk_FitDataRange_FIT_526C9_289D0" localSheetId="5" hidden="1">#REF!</definedName>
    <definedName name="_AtRisk_FitDataRange_FIT_526C9_289D0" hidden="1">#REF!</definedName>
    <definedName name="_AtRisk_FitDataRange_FIT_52898_2F4EC" localSheetId="2" hidden="1">#REF!</definedName>
    <definedName name="_AtRisk_FitDataRange_FIT_52898_2F4EC" localSheetId="3" hidden="1">#REF!</definedName>
    <definedName name="_AtRisk_FitDataRange_FIT_52898_2F4EC" localSheetId="6" hidden="1">#REF!</definedName>
    <definedName name="_AtRisk_FitDataRange_FIT_52898_2F4EC" localSheetId="5" hidden="1">#REF!</definedName>
    <definedName name="_AtRisk_FitDataRange_FIT_52898_2F4EC" hidden="1">#REF!</definedName>
    <definedName name="_AtRisk_FitDataRange_FIT_53328_AD541" localSheetId="3" hidden="1">'A2'!$J$117:$K$121</definedName>
    <definedName name="_AtRisk_FitDataRange_FIT_53328_AD541" hidden="1">A0!$J$117:$K$121</definedName>
    <definedName name="_AtRisk_FitDataRange_FIT_53EF4_76DF8" localSheetId="2" hidden="1">#REF!</definedName>
    <definedName name="_AtRisk_FitDataRange_FIT_53EF4_76DF8" localSheetId="3" hidden="1">#REF!</definedName>
    <definedName name="_AtRisk_FitDataRange_FIT_53EF4_76DF8" localSheetId="6" hidden="1">#REF!</definedName>
    <definedName name="_AtRisk_FitDataRange_FIT_53EF4_76DF8" localSheetId="5" hidden="1">#REF!</definedName>
    <definedName name="_AtRisk_FitDataRange_FIT_53EF4_76DF8" hidden="1">#REF!</definedName>
    <definedName name="_AtRisk_FitDataRange_FIT_54AEE_45CA" localSheetId="2" hidden="1">'A1'!#REF!</definedName>
    <definedName name="_AtRisk_FitDataRange_FIT_54AEE_45CA" localSheetId="3" hidden="1">'A2'!#REF!</definedName>
    <definedName name="_AtRisk_FitDataRange_FIT_54AEE_45CA" localSheetId="6" hidden="1">[1]PLH_NemaRudi_A0!#REF!</definedName>
    <definedName name="_AtRisk_FitDataRange_FIT_54AEE_45CA" localSheetId="5" hidden="1">[1]PLH_NemaRudi_A0!#REF!</definedName>
    <definedName name="_AtRisk_FitDataRange_FIT_54AEE_45CA" hidden="1">A0!#REF!</definedName>
    <definedName name="_AtRisk_FitDataRange_FIT_55B3A_5EEA5" localSheetId="2" hidden="1">'A1'!#REF!</definedName>
    <definedName name="_AtRisk_FitDataRange_FIT_55B3A_5EEA5" localSheetId="3" hidden="1">'A2'!#REF!</definedName>
    <definedName name="_AtRisk_FitDataRange_FIT_55B3A_5EEA5" localSheetId="6" hidden="1">[1]PLH_NemaRudi_A0!#REF!</definedName>
    <definedName name="_AtRisk_FitDataRange_FIT_55B3A_5EEA5" localSheetId="5" hidden="1">[1]PLH_NemaRudi_A0!#REF!</definedName>
    <definedName name="_AtRisk_FitDataRange_FIT_55B3A_5EEA5" hidden="1">A0!#REF!</definedName>
    <definedName name="_AtRisk_FitDataRange_FIT_568F2_1A91D" localSheetId="1" hidden="1">A0!#REF!</definedName>
    <definedName name="_AtRisk_FitDataRange_FIT_568F2_1A91D" localSheetId="2" hidden="1">'A1'!#REF!</definedName>
    <definedName name="_AtRisk_FitDataRange_FIT_568F2_1A91D" localSheetId="3" hidden="1">'A2'!#REF!</definedName>
    <definedName name="_AtRisk_FitDataRange_FIT_568F2_1A91D" localSheetId="6" hidden="1">#REF!</definedName>
    <definedName name="_AtRisk_FitDataRange_FIT_568F2_1A91D" localSheetId="5" hidden="1">#REF!</definedName>
    <definedName name="_AtRisk_FitDataRange_FIT_568F2_1A91D" hidden="1">#REF!</definedName>
    <definedName name="_AtRisk_FitDataRange_FIT_578D4_706AE" localSheetId="1" hidden="1">A0!#REF!</definedName>
    <definedName name="_AtRisk_FitDataRange_FIT_578D4_706AE" localSheetId="2" hidden="1">'A1'!#REF!</definedName>
    <definedName name="_AtRisk_FitDataRange_FIT_578D4_706AE" localSheetId="3" hidden="1">'A2'!#REF!</definedName>
    <definedName name="_AtRisk_FitDataRange_FIT_578D4_706AE" localSheetId="6" hidden="1">#REF!</definedName>
    <definedName name="_AtRisk_FitDataRange_FIT_578D4_706AE" localSheetId="5" hidden="1">#REF!</definedName>
    <definedName name="_AtRisk_FitDataRange_FIT_578D4_706AE" hidden="1">#REF!</definedName>
    <definedName name="_AtRisk_FitDataRange_FIT_587B_AD09B" localSheetId="3" hidden="1">'A2'!$B$11:$C$15</definedName>
    <definedName name="_AtRisk_FitDataRange_FIT_587B_AD09B" hidden="1">A0!$B$11:$C$15</definedName>
    <definedName name="_AtRisk_FitDataRange_FIT_59926_BD03A" localSheetId="2" hidden="1">'A1'!#REF!</definedName>
    <definedName name="_AtRisk_FitDataRange_FIT_59926_BD03A" localSheetId="3" hidden="1">'A2'!#REF!</definedName>
    <definedName name="_AtRisk_FitDataRange_FIT_59926_BD03A" localSheetId="6" hidden="1">[1]PLH_NemaRudi_A0!#REF!</definedName>
    <definedName name="_AtRisk_FitDataRange_FIT_59926_BD03A" localSheetId="5" hidden="1">[1]PLH_NemaRudi_A0!#REF!</definedName>
    <definedName name="_AtRisk_FitDataRange_FIT_59926_BD03A" hidden="1">A0!#REF!</definedName>
    <definedName name="_AtRisk_FitDataRange_FIT_5AA48_A3CEB" localSheetId="2" hidden="1">'A1'!#REF!</definedName>
    <definedName name="_AtRisk_FitDataRange_FIT_5AA48_A3CEB" localSheetId="3" hidden="1">'A2'!#REF!</definedName>
    <definedName name="_AtRisk_FitDataRange_FIT_5AA48_A3CEB" localSheetId="6" hidden="1">[1]PLH_NemaRudi_A0!#REF!</definedName>
    <definedName name="_AtRisk_FitDataRange_FIT_5AA48_A3CEB" localSheetId="5" hidden="1">[1]PLH_NemaRudi_A0!#REF!</definedName>
    <definedName name="_AtRisk_FitDataRange_FIT_5AA48_A3CEB" hidden="1">A0!#REF!</definedName>
    <definedName name="_AtRisk_FitDataRange_FIT_5CAE1_2E02C" localSheetId="1" hidden="1">A0!#REF!</definedName>
    <definedName name="_AtRisk_FitDataRange_FIT_5CAE1_2E02C" localSheetId="2" hidden="1">'A1'!#REF!</definedName>
    <definedName name="_AtRisk_FitDataRange_FIT_5CAE1_2E02C" localSheetId="3" hidden="1">'A2'!#REF!</definedName>
    <definedName name="_AtRisk_FitDataRange_FIT_5CAE1_2E02C" localSheetId="6" hidden="1">#REF!</definedName>
    <definedName name="_AtRisk_FitDataRange_FIT_5CAE1_2E02C" localSheetId="5" hidden="1">#REF!</definedName>
    <definedName name="_AtRisk_FitDataRange_FIT_5CAE1_2E02C" hidden="1">#REF!</definedName>
    <definedName name="_AtRisk_FitDataRange_FIT_5CD1A_39693" localSheetId="2" hidden="1">#REF!</definedName>
    <definedName name="_AtRisk_FitDataRange_FIT_5CD1A_39693" localSheetId="3" hidden="1">#REF!</definedName>
    <definedName name="_AtRisk_FitDataRange_FIT_5CD1A_39693" localSheetId="6" hidden="1">#REF!</definedName>
    <definedName name="_AtRisk_FitDataRange_FIT_5CD1A_39693" localSheetId="5" hidden="1">#REF!</definedName>
    <definedName name="_AtRisk_FitDataRange_FIT_5CD1A_39693" hidden="1">#REF!</definedName>
    <definedName name="_AtRisk_FitDataRange_FIT_5D763_7DDC7" localSheetId="2" hidden="1">#REF!</definedName>
    <definedName name="_AtRisk_FitDataRange_FIT_5D763_7DDC7" localSheetId="3" hidden="1">#REF!</definedName>
    <definedName name="_AtRisk_FitDataRange_FIT_5D763_7DDC7" localSheetId="6" hidden="1">#REF!</definedName>
    <definedName name="_AtRisk_FitDataRange_FIT_5D763_7DDC7" localSheetId="5" hidden="1">#REF!</definedName>
    <definedName name="_AtRisk_FitDataRange_FIT_5D763_7DDC7" hidden="1">#REF!</definedName>
    <definedName name="_AtRisk_FitDataRange_FIT_5D764_51878" localSheetId="1" hidden="1">A0!#REF!</definedName>
    <definedName name="_AtRisk_FitDataRange_FIT_5D764_51878" localSheetId="2" hidden="1">'A1'!#REF!</definedName>
    <definedName name="_AtRisk_FitDataRange_FIT_5D764_51878" localSheetId="3" hidden="1">'A2'!#REF!</definedName>
    <definedName name="_AtRisk_FitDataRange_FIT_5D764_51878" localSheetId="6" hidden="1">#REF!</definedName>
    <definedName name="_AtRisk_FitDataRange_FIT_5D764_51878" localSheetId="5" hidden="1">#REF!</definedName>
    <definedName name="_AtRisk_FitDataRange_FIT_5D764_51878" hidden="1">#REF!</definedName>
    <definedName name="_AtRisk_FitDataRange_FIT_5DF42_4D0F0" localSheetId="1" hidden="1">A0!#REF!</definedName>
    <definedName name="_AtRisk_FitDataRange_FIT_5DF42_4D0F0" localSheetId="2" hidden="1">'A1'!#REF!</definedName>
    <definedName name="_AtRisk_FitDataRange_FIT_5DF42_4D0F0" localSheetId="3" hidden="1">'A2'!#REF!</definedName>
    <definedName name="_AtRisk_FitDataRange_FIT_5DF42_4D0F0" localSheetId="6" hidden="1">#REF!</definedName>
    <definedName name="_AtRisk_FitDataRange_FIT_5DF42_4D0F0" localSheetId="5" hidden="1">#REF!</definedName>
    <definedName name="_AtRisk_FitDataRange_FIT_5DF42_4D0F0" hidden="1">#REF!</definedName>
    <definedName name="_AtRisk_FitDataRange_FIT_5E43D_CD8E7" localSheetId="3" hidden="1">'A2'!$B$197:$C$201</definedName>
    <definedName name="_AtRisk_FitDataRange_FIT_5E43D_CD8E7" hidden="1">A0!$B$197:$C$201</definedName>
    <definedName name="_AtRisk_FitDataRange_FIT_63BA7_8FF0E" localSheetId="2" hidden="1">'A1'!#REF!</definedName>
    <definedName name="_AtRisk_FitDataRange_FIT_63BA7_8FF0E" localSheetId="3" hidden="1">'A2'!#REF!</definedName>
    <definedName name="_AtRisk_FitDataRange_FIT_63BA7_8FF0E" localSheetId="6" hidden="1">[1]PLH_NemaRudi_A0!#REF!</definedName>
    <definedName name="_AtRisk_FitDataRange_FIT_63BA7_8FF0E" localSheetId="5" hidden="1">[1]PLH_NemaRudi_A0!#REF!</definedName>
    <definedName name="_AtRisk_FitDataRange_FIT_63BA7_8FF0E" hidden="1">A0!#REF!</definedName>
    <definedName name="_AtRisk_FitDataRange_FIT_6630C_55B64" localSheetId="2" hidden="1">'A1'!$B$117:$C$121</definedName>
    <definedName name="_AtRisk_FitDataRange_FIT_6630C_55B64" localSheetId="3" hidden="1">'A2'!$B$117:$C$121</definedName>
    <definedName name="_AtRisk_FitDataRange_FIT_6630C_55B64" hidden="1">A0!$B$117:$C$121</definedName>
    <definedName name="_AtRisk_FitDataRange_FIT_6AF43_D9CBB" localSheetId="3" hidden="1">'A2'!$R$63:$S$67</definedName>
    <definedName name="_AtRisk_FitDataRange_FIT_6AF43_D9CBB" hidden="1">A0!$R$63:$S$67</definedName>
    <definedName name="_AtRisk_FitDataRange_FIT_6DA9D_20F82" localSheetId="1" hidden="1">A0!#REF!</definedName>
    <definedName name="_AtRisk_FitDataRange_FIT_6DA9D_20F82" localSheetId="2" hidden="1">'A1'!#REF!</definedName>
    <definedName name="_AtRisk_FitDataRange_FIT_6DA9D_20F82" localSheetId="3" hidden="1">'A2'!#REF!</definedName>
    <definedName name="_AtRisk_FitDataRange_FIT_6DA9D_20F82" localSheetId="6" hidden="1">#REF!</definedName>
    <definedName name="_AtRisk_FitDataRange_FIT_6DA9D_20F82" localSheetId="5" hidden="1">#REF!</definedName>
    <definedName name="_AtRisk_FitDataRange_FIT_6DA9D_20F82" hidden="1">#REF!</definedName>
    <definedName name="_AtRisk_FitDataRange_FIT_6EB18_B4FF" localSheetId="2" hidden="1">#REF!</definedName>
    <definedName name="_AtRisk_FitDataRange_FIT_6EB18_B4FF" localSheetId="3" hidden="1">#REF!</definedName>
    <definedName name="_AtRisk_FitDataRange_FIT_6EB18_B4FF" localSheetId="6" hidden="1">#REF!</definedName>
    <definedName name="_AtRisk_FitDataRange_FIT_6EB18_B4FF" localSheetId="5" hidden="1">#REF!</definedName>
    <definedName name="_AtRisk_FitDataRange_FIT_6EB18_B4FF" hidden="1">#REF!</definedName>
    <definedName name="_AtRisk_FitDataRange_FIT_6ED67_320E1" localSheetId="2" hidden="1">'A1'!#REF!</definedName>
    <definedName name="_AtRisk_FitDataRange_FIT_6ED67_320E1" localSheetId="3" hidden="1">'A2'!#REF!</definedName>
    <definedName name="_AtRisk_FitDataRange_FIT_6ED67_320E1" localSheetId="6" hidden="1">[1]PLH_NemaRudi_A0!#REF!</definedName>
    <definedName name="_AtRisk_FitDataRange_FIT_6ED67_320E1" localSheetId="5" hidden="1">[1]PLH_NemaRudi_A0!#REF!</definedName>
    <definedName name="_AtRisk_FitDataRange_FIT_6ED67_320E1" hidden="1">A0!#REF!</definedName>
    <definedName name="_AtRisk_FitDataRange_FIT_716A_B9706" localSheetId="3" hidden="1">'A2'!$V$98:$W$102</definedName>
    <definedName name="_AtRisk_FitDataRange_FIT_716A_B9706" hidden="1">A0!$V$98:$W$102</definedName>
    <definedName name="_AtRisk_FitDataRange_FIT_76010_1A8B7" localSheetId="3" hidden="1">'A2'!$N$11:$O$15</definedName>
    <definedName name="_AtRisk_FitDataRange_FIT_76010_1A8B7" hidden="1">A0!$N$11:$O$15</definedName>
    <definedName name="_AtRisk_FitDataRange_FIT_76401_403C5" localSheetId="2" hidden="1">'A1'!$F$11:$G$15</definedName>
    <definedName name="_AtRisk_FitDataRange_FIT_76401_403C5" localSheetId="3" hidden="1">'A2'!$F$11:$G$15</definedName>
    <definedName name="_AtRisk_FitDataRange_FIT_76401_403C5" hidden="1">A0!$F$11:$G$15</definedName>
    <definedName name="_AtRisk_FitDataRange_FIT_76F5E_D8B" localSheetId="1" hidden="1">A0!#REF!</definedName>
    <definedName name="_AtRisk_FitDataRange_FIT_76F5E_D8B" localSheetId="2" hidden="1">'A1'!#REF!</definedName>
    <definedName name="_AtRisk_FitDataRange_FIT_76F5E_D8B" localSheetId="3" hidden="1">'A2'!#REF!</definedName>
    <definedName name="_AtRisk_FitDataRange_FIT_76F5E_D8B" localSheetId="6" hidden="1">#REF!</definedName>
    <definedName name="_AtRisk_FitDataRange_FIT_76F5E_D8B" localSheetId="5" hidden="1">#REF!</definedName>
    <definedName name="_AtRisk_FitDataRange_FIT_76F5E_D8B" hidden="1">#REF!</definedName>
    <definedName name="_AtRisk_FitDataRange_FIT_79D88_2CE56" localSheetId="1" hidden="1">A0!#REF!</definedName>
    <definedName name="_AtRisk_FitDataRange_FIT_79D88_2CE56" localSheetId="2" hidden="1">'A1'!#REF!</definedName>
    <definedName name="_AtRisk_FitDataRange_FIT_79D88_2CE56" localSheetId="3" hidden="1">'A2'!#REF!</definedName>
    <definedName name="_AtRisk_FitDataRange_FIT_79D88_2CE56" localSheetId="6" hidden="1">#REF!</definedName>
    <definedName name="_AtRisk_FitDataRange_FIT_79D88_2CE56" localSheetId="5" hidden="1">#REF!</definedName>
    <definedName name="_AtRisk_FitDataRange_FIT_79D88_2CE56" hidden="1">#REF!</definedName>
    <definedName name="_AtRisk_FitDataRange_FIT_7A1C8_1B097" localSheetId="1" hidden="1">A0!#REF!</definedName>
    <definedName name="_AtRisk_FitDataRange_FIT_7A1C8_1B097" localSheetId="2" hidden="1">'A1'!#REF!</definedName>
    <definedName name="_AtRisk_FitDataRange_FIT_7A1C8_1B097" localSheetId="3" hidden="1">'A2'!#REF!</definedName>
    <definedName name="_AtRisk_FitDataRange_FIT_7A1C8_1B097" localSheetId="6" hidden="1">#REF!</definedName>
    <definedName name="_AtRisk_FitDataRange_FIT_7A1C8_1B097" localSheetId="5" hidden="1">#REF!</definedName>
    <definedName name="_AtRisk_FitDataRange_FIT_7A1C8_1B097" hidden="1">#REF!</definedName>
    <definedName name="_AtRisk_FitDataRange_FIT_7B1EC_9E678" localSheetId="2" hidden="1">'A1'!#REF!</definedName>
    <definedName name="_AtRisk_FitDataRange_FIT_7B1EC_9E678" localSheetId="3" hidden="1">'A2'!#REF!</definedName>
    <definedName name="_AtRisk_FitDataRange_FIT_7B1EC_9E678" localSheetId="6" hidden="1">[1]PLH_NemaRudi_A0!#REF!</definedName>
    <definedName name="_AtRisk_FitDataRange_FIT_7B1EC_9E678" localSheetId="5" hidden="1">[1]PLH_NemaRudi_A0!#REF!</definedName>
    <definedName name="_AtRisk_FitDataRange_FIT_7B1EC_9E678" hidden="1">A0!#REF!</definedName>
    <definedName name="_AtRisk_FitDataRange_FIT_7B279_7375E" localSheetId="1" hidden="1">A0!#REF!</definedName>
    <definedName name="_AtRisk_FitDataRange_FIT_7B279_7375E" localSheetId="2" hidden="1">'A1'!#REF!</definedName>
    <definedName name="_AtRisk_FitDataRange_FIT_7B279_7375E" localSheetId="3" hidden="1">'A2'!#REF!</definedName>
    <definedName name="_AtRisk_FitDataRange_FIT_7B279_7375E" localSheetId="6" hidden="1">#REF!</definedName>
    <definedName name="_AtRisk_FitDataRange_FIT_7B279_7375E" localSheetId="5" hidden="1">#REF!</definedName>
    <definedName name="_AtRisk_FitDataRange_FIT_7B279_7375E" hidden="1">#REF!</definedName>
    <definedName name="_AtRisk_FitDataRange_FIT_7BBEF_5B0D2" localSheetId="3" hidden="1">'A2'!$AD$197:$AE$201</definedName>
    <definedName name="_AtRisk_FitDataRange_FIT_7BBEF_5B0D2" hidden="1">A0!$AD$197:$AE$201</definedName>
    <definedName name="_AtRisk_FitDataRange_FIT_7F847_20FA4" localSheetId="2" hidden="1">'A1'!#REF!</definedName>
    <definedName name="_AtRisk_FitDataRange_FIT_7F847_20FA4" localSheetId="3" hidden="1">'A2'!#REF!</definedName>
    <definedName name="_AtRisk_FitDataRange_FIT_7F847_20FA4" localSheetId="6" hidden="1">[1]PLH_NemaRudi_A0!#REF!</definedName>
    <definedName name="_AtRisk_FitDataRange_FIT_7F847_20FA4" localSheetId="5" hidden="1">[1]PLH_NemaRudi_A0!#REF!</definedName>
    <definedName name="_AtRisk_FitDataRange_FIT_7F847_20FA4" hidden="1">A0!#REF!</definedName>
    <definedName name="_AtRisk_FitDataRange_FIT_84998_96691" localSheetId="2" hidden="1">'A1'!#REF!</definedName>
    <definedName name="_AtRisk_FitDataRange_FIT_84998_96691" localSheetId="3" hidden="1">'A2'!#REF!</definedName>
    <definedName name="_AtRisk_FitDataRange_FIT_84998_96691" localSheetId="6" hidden="1">[1]PLH_NemaRudi_A0!#REF!</definedName>
    <definedName name="_AtRisk_FitDataRange_FIT_84998_96691" localSheetId="5" hidden="1">[1]PLH_NemaRudi_A0!#REF!</definedName>
    <definedName name="_AtRisk_FitDataRange_FIT_84998_96691" hidden="1">A0!#REF!</definedName>
    <definedName name="_AtRisk_FitDataRange_FIT_85E84_D3880" localSheetId="2" hidden="1">#REF!</definedName>
    <definedName name="_AtRisk_FitDataRange_FIT_85E84_D3880" localSheetId="3" hidden="1">#REF!</definedName>
    <definedName name="_AtRisk_FitDataRange_FIT_85E84_D3880" localSheetId="6" hidden="1">#REF!</definedName>
    <definedName name="_AtRisk_FitDataRange_FIT_85E84_D3880" localSheetId="5" hidden="1">#REF!</definedName>
    <definedName name="_AtRisk_FitDataRange_FIT_85E84_D3880" hidden="1">#REF!</definedName>
    <definedName name="_AtRisk_FitDataRange_FIT_86586_47D84" localSheetId="2" hidden="1">#REF!</definedName>
    <definedName name="_AtRisk_FitDataRange_FIT_86586_47D84" localSheetId="3" hidden="1">#REF!</definedName>
    <definedName name="_AtRisk_FitDataRange_FIT_86586_47D84" localSheetId="6" hidden="1">#REF!</definedName>
    <definedName name="_AtRisk_FitDataRange_FIT_86586_47D84" localSheetId="5" hidden="1">#REF!</definedName>
    <definedName name="_AtRisk_FitDataRange_FIT_86586_47D84" hidden="1">#REF!</definedName>
    <definedName name="_AtRisk_FitDataRange_FIT_86C8D_EB4A2" localSheetId="1" hidden="1">A0!#REF!</definedName>
    <definedName name="_AtRisk_FitDataRange_FIT_86C8D_EB4A2" localSheetId="2" hidden="1">'A1'!#REF!</definedName>
    <definedName name="_AtRisk_FitDataRange_FIT_86C8D_EB4A2" localSheetId="3" hidden="1">'A2'!#REF!</definedName>
    <definedName name="_AtRisk_FitDataRange_FIT_86C8D_EB4A2" hidden="1">A0!$B$11:$C$15</definedName>
    <definedName name="_AtRisk_FitDataRange_FIT_8788D_50ACC" localSheetId="2" hidden="1">'A1'!$C$20:$C$24</definedName>
    <definedName name="_AtRisk_FitDataRange_FIT_8788D_50ACC" localSheetId="3" hidden="1">'A2'!$C$20:$C$24</definedName>
    <definedName name="_AtRisk_FitDataRange_FIT_8788D_50ACC" hidden="1">A0!$C$20:$C$24</definedName>
    <definedName name="_AtRisk_FitDataRange_FIT_89109_168B4" localSheetId="2" hidden="1">#REF!</definedName>
    <definedName name="_AtRisk_FitDataRange_FIT_89109_168B4" localSheetId="3" hidden="1">#REF!</definedName>
    <definedName name="_AtRisk_FitDataRange_FIT_89109_168B4" localSheetId="6" hidden="1">#REF!</definedName>
    <definedName name="_AtRisk_FitDataRange_FIT_89109_168B4" localSheetId="5" hidden="1">#REF!</definedName>
    <definedName name="_AtRisk_FitDataRange_FIT_89109_168B4" hidden="1">#REF!</definedName>
    <definedName name="_AtRisk_FitDataRange_FIT_8A95C_29BC5" localSheetId="2" hidden="1">#REF!</definedName>
    <definedName name="_AtRisk_FitDataRange_FIT_8A95C_29BC5" localSheetId="3" hidden="1">#REF!</definedName>
    <definedName name="_AtRisk_FitDataRange_FIT_8A95C_29BC5" localSheetId="6" hidden="1">#REF!</definedName>
    <definedName name="_AtRisk_FitDataRange_FIT_8A95C_29BC5" localSheetId="5" hidden="1">#REF!</definedName>
    <definedName name="_AtRisk_FitDataRange_FIT_8A95C_29BC5" hidden="1">#REF!</definedName>
    <definedName name="_AtRisk_FitDataRange_FIT_8C5B1_86C58" localSheetId="2" hidden="1">#REF!</definedName>
    <definedName name="_AtRisk_FitDataRange_FIT_8C5B1_86C58" localSheetId="3" hidden="1">#REF!</definedName>
    <definedName name="_AtRisk_FitDataRange_FIT_8C5B1_86C58" localSheetId="6" hidden="1">#REF!</definedName>
    <definedName name="_AtRisk_FitDataRange_FIT_8C5B1_86C58" localSheetId="5" hidden="1">#REF!</definedName>
    <definedName name="_AtRisk_FitDataRange_FIT_8C5B1_86C58" hidden="1">#REF!</definedName>
    <definedName name="_AtRisk_FitDataRange_FIT_8FC66_CE525" localSheetId="1" hidden="1">A0!#REF!</definedName>
    <definedName name="_AtRisk_FitDataRange_FIT_8FC66_CE525" localSheetId="2" hidden="1">'A1'!#REF!</definedName>
    <definedName name="_AtRisk_FitDataRange_FIT_8FC66_CE525" localSheetId="3" hidden="1">'A2'!#REF!</definedName>
    <definedName name="_AtRisk_FitDataRange_FIT_8FC66_CE525" localSheetId="6" hidden="1">#REF!</definedName>
    <definedName name="_AtRisk_FitDataRange_FIT_8FC66_CE525" localSheetId="5" hidden="1">#REF!</definedName>
    <definedName name="_AtRisk_FitDataRange_FIT_8FC66_CE525" hidden="1">#REF!</definedName>
    <definedName name="_AtRisk_FitDataRange_FIT_90883_F79D" localSheetId="1" hidden="1">A0!#REF!</definedName>
    <definedName name="_AtRisk_FitDataRange_FIT_90883_F79D" localSheetId="2" hidden="1">'A1'!#REF!</definedName>
    <definedName name="_AtRisk_FitDataRange_FIT_90883_F79D" localSheetId="3" hidden="1">'A2'!#REF!</definedName>
    <definedName name="_AtRisk_FitDataRange_FIT_90883_F79D" localSheetId="6" hidden="1">#REF!</definedName>
    <definedName name="_AtRisk_FitDataRange_FIT_90883_F79D" localSheetId="5" hidden="1">#REF!</definedName>
    <definedName name="_AtRisk_FitDataRange_FIT_90883_F79D" hidden="1">#REF!</definedName>
    <definedName name="_AtRisk_FitDataRange_FIT_91F1C_445AC" localSheetId="2" hidden="1">'A1'!#REF!</definedName>
    <definedName name="_AtRisk_FitDataRange_FIT_91F1C_445AC" localSheetId="3" hidden="1">'A2'!#REF!</definedName>
    <definedName name="_AtRisk_FitDataRange_FIT_91F1C_445AC" localSheetId="6" hidden="1">[1]PLH_NemaRudi_A0!#REF!</definedName>
    <definedName name="_AtRisk_FitDataRange_FIT_91F1C_445AC" localSheetId="5" hidden="1">[1]PLH_NemaRudi_A0!#REF!</definedName>
    <definedName name="_AtRisk_FitDataRange_FIT_91F1C_445AC" hidden="1">A0!#REF!</definedName>
    <definedName name="_AtRisk_FitDataRange_FIT_939EC_3FA01" localSheetId="2" hidden="1">'A1'!#REF!</definedName>
    <definedName name="_AtRisk_FitDataRange_FIT_939EC_3FA01" localSheetId="3" hidden="1">'A2'!#REF!</definedName>
    <definedName name="_AtRisk_FitDataRange_FIT_939EC_3FA01" localSheetId="6" hidden="1">[1]PLH_NemaRudi_A0!#REF!</definedName>
    <definedName name="_AtRisk_FitDataRange_FIT_939EC_3FA01" localSheetId="5" hidden="1">[1]PLH_NemaRudi_A0!#REF!</definedName>
    <definedName name="_AtRisk_FitDataRange_FIT_939EC_3FA01" hidden="1">A0!#REF!</definedName>
    <definedName name="_AtRisk_FitDataRange_FIT_9508F_CDCCD" localSheetId="2" hidden="1">#REF!</definedName>
    <definedName name="_AtRisk_FitDataRange_FIT_9508F_CDCCD" localSheetId="3" hidden="1">#REF!</definedName>
    <definedName name="_AtRisk_FitDataRange_FIT_9508F_CDCCD" localSheetId="6" hidden="1">#REF!</definedName>
    <definedName name="_AtRisk_FitDataRange_FIT_9508F_CDCCD" localSheetId="5" hidden="1">#REF!</definedName>
    <definedName name="_AtRisk_FitDataRange_FIT_9508F_CDCCD" hidden="1">#REF!</definedName>
    <definedName name="_AtRisk_FitDataRange_FIT_96F64_4782D" localSheetId="2" hidden="1">#REF!</definedName>
    <definedName name="_AtRisk_FitDataRange_FIT_96F64_4782D" localSheetId="3" hidden="1">#REF!</definedName>
    <definedName name="_AtRisk_FitDataRange_FIT_96F64_4782D" localSheetId="6" hidden="1">#REF!</definedName>
    <definedName name="_AtRisk_FitDataRange_FIT_96F64_4782D" localSheetId="5" hidden="1">#REF!</definedName>
    <definedName name="_AtRisk_FitDataRange_FIT_96F64_4782D" hidden="1">#REF!</definedName>
    <definedName name="_AtRisk_FitDataRange_FIT_97550_AD307" localSheetId="2" hidden="1">'A1'!#REF!</definedName>
    <definedName name="_AtRisk_FitDataRange_FIT_97550_AD307" localSheetId="3" hidden="1">'A2'!#REF!</definedName>
    <definedName name="_AtRisk_FitDataRange_FIT_97550_AD307" localSheetId="6" hidden="1">[1]PLH_NemaRudi_A0!#REF!</definedName>
    <definedName name="_AtRisk_FitDataRange_FIT_97550_AD307" localSheetId="5" hidden="1">[1]PLH_NemaRudi_A0!#REF!</definedName>
    <definedName name="_AtRisk_FitDataRange_FIT_97550_AD307" hidden="1">A0!#REF!</definedName>
    <definedName name="_AtRisk_FitDataRange_FIT_985A_6266E" localSheetId="1" hidden="1">A0!#REF!</definedName>
    <definedName name="_AtRisk_FitDataRange_FIT_985A_6266E" localSheetId="2" hidden="1">'A1'!#REF!</definedName>
    <definedName name="_AtRisk_FitDataRange_FIT_985A_6266E" localSheetId="3" hidden="1">'A2'!#REF!</definedName>
    <definedName name="_AtRisk_FitDataRange_FIT_985A_6266E" localSheetId="6" hidden="1">#REF!</definedName>
    <definedName name="_AtRisk_FitDataRange_FIT_985A_6266E" localSheetId="5" hidden="1">#REF!</definedName>
    <definedName name="_AtRisk_FitDataRange_FIT_985A_6266E" hidden="1">#REF!</definedName>
    <definedName name="_AtRisk_FitDataRange_FIT_9862C_3B1E6" localSheetId="1" hidden="1">A0!#REF!</definedName>
    <definedName name="_AtRisk_FitDataRange_FIT_9862C_3B1E6" localSheetId="2" hidden="1">'A1'!#REF!</definedName>
    <definedName name="_AtRisk_FitDataRange_FIT_9862C_3B1E6" localSheetId="3" hidden="1">'A2'!#REF!</definedName>
    <definedName name="_AtRisk_FitDataRange_FIT_9862C_3B1E6" localSheetId="6" hidden="1">#REF!</definedName>
    <definedName name="_AtRisk_FitDataRange_FIT_9862C_3B1E6" localSheetId="5" hidden="1">#REF!</definedName>
    <definedName name="_AtRisk_FitDataRange_FIT_9862C_3B1E6" hidden="1">#REF!</definedName>
    <definedName name="_AtRisk_FitDataRange_FIT_99A0_F0EE6" localSheetId="2" hidden="1">'A1'!$R$90:$S$94</definedName>
    <definedName name="_AtRisk_FitDataRange_FIT_99A0_F0EE6" localSheetId="3" hidden="1">'A2'!$R$90:$S$94</definedName>
    <definedName name="_AtRisk_FitDataRange_FIT_99A0_F0EE6" hidden="1">A0!$R$90:$S$94</definedName>
    <definedName name="_AtRisk_FitDataRange_FIT_9BA80_9ADDF" localSheetId="2" hidden="1">#REF!</definedName>
    <definedName name="_AtRisk_FitDataRange_FIT_9BA80_9ADDF" localSheetId="3" hidden="1">#REF!</definedName>
    <definedName name="_AtRisk_FitDataRange_FIT_9BA80_9ADDF" localSheetId="6" hidden="1">#REF!</definedName>
    <definedName name="_AtRisk_FitDataRange_FIT_9BA80_9ADDF" localSheetId="5" hidden="1">#REF!</definedName>
    <definedName name="_AtRisk_FitDataRange_FIT_9BA80_9ADDF" hidden="1">#REF!</definedName>
    <definedName name="_AtRisk_FitDataRange_FIT_9C5A2_E5221" localSheetId="1" hidden="1">A0!#REF!</definedName>
    <definedName name="_AtRisk_FitDataRange_FIT_9C5A2_E5221" localSheetId="2" hidden="1">'A1'!#REF!</definedName>
    <definedName name="_AtRisk_FitDataRange_FIT_9C5A2_E5221" localSheetId="3" hidden="1">'A2'!#REF!</definedName>
    <definedName name="_AtRisk_FitDataRange_FIT_9C5A2_E5221" localSheetId="6" hidden="1">#REF!</definedName>
    <definedName name="_AtRisk_FitDataRange_FIT_9C5A2_E5221" localSheetId="5" hidden="1">#REF!</definedName>
    <definedName name="_AtRisk_FitDataRange_FIT_9C5A2_E5221" hidden="1">#REF!</definedName>
    <definedName name="_AtRisk_FitDataRange_FIT_9C7A8_1788F" localSheetId="2" hidden="1">#REF!</definedName>
    <definedName name="_AtRisk_FitDataRange_FIT_9C7A8_1788F" localSheetId="3" hidden="1">#REF!</definedName>
    <definedName name="_AtRisk_FitDataRange_FIT_9C7A8_1788F" localSheetId="6" hidden="1">#REF!</definedName>
    <definedName name="_AtRisk_FitDataRange_FIT_9C7A8_1788F" localSheetId="5" hidden="1">#REF!</definedName>
    <definedName name="_AtRisk_FitDataRange_FIT_9C7A8_1788F" hidden="1">#REF!</definedName>
    <definedName name="_AtRisk_FitDataRange_FIT_9FF34_DF771" localSheetId="1" hidden="1">A0!#REF!</definedName>
    <definedName name="_AtRisk_FitDataRange_FIT_9FF34_DF771" localSheetId="2" hidden="1">'A1'!#REF!</definedName>
    <definedName name="_AtRisk_FitDataRange_FIT_9FF34_DF771" localSheetId="3" hidden="1">'A2'!#REF!</definedName>
    <definedName name="_AtRisk_FitDataRange_FIT_9FF34_DF771" localSheetId="6" hidden="1">#REF!</definedName>
    <definedName name="_AtRisk_FitDataRange_FIT_9FF34_DF771" localSheetId="5" hidden="1">#REF!</definedName>
    <definedName name="_AtRisk_FitDataRange_FIT_9FF34_DF771" hidden="1">#REF!</definedName>
    <definedName name="_AtRisk_FitDataRange_FIT_A2425_1FB45" localSheetId="2" hidden="1">'A1'!#REF!</definedName>
    <definedName name="_AtRisk_FitDataRange_FIT_A2425_1FB45" localSheetId="3" hidden="1">'A2'!#REF!</definedName>
    <definedName name="_AtRisk_FitDataRange_FIT_A2425_1FB45" localSheetId="6" hidden="1">[1]PLH_NemaRudi_A0!#REF!</definedName>
    <definedName name="_AtRisk_FitDataRange_FIT_A2425_1FB45" localSheetId="5" hidden="1">[1]PLH_NemaRudi_A0!#REF!</definedName>
    <definedName name="_AtRisk_FitDataRange_FIT_A2425_1FB45" hidden="1">A0!#REF!</definedName>
    <definedName name="_AtRisk_FitDataRange_FIT_A2A3F_24D18" localSheetId="3" hidden="1">'A2'!$B$38:$C$42</definedName>
    <definedName name="_AtRisk_FitDataRange_FIT_A2A3F_24D18" hidden="1">A0!$B$38:$C$42</definedName>
    <definedName name="_AtRisk_FitDataRange_FIT_A4D44_A8483" localSheetId="2" hidden="1">#REF!</definedName>
    <definedName name="_AtRisk_FitDataRange_FIT_A4D44_A8483" localSheetId="3" hidden="1">#REF!</definedName>
    <definedName name="_AtRisk_FitDataRange_FIT_A4D44_A8483" localSheetId="6" hidden="1">#REF!</definedName>
    <definedName name="_AtRisk_FitDataRange_FIT_A4D44_A8483" localSheetId="5" hidden="1">#REF!</definedName>
    <definedName name="_AtRisk_FitDataRange_FIT_A4D44_A8483" hidden="1">#REF!</definedName>
    <definedName name="_AtRisk_FitDataRange_FIT_A4F88_9F73E" localSheetId="1" hidden="1">A0!#REF!</definedName>
    <definedName name="_AtRisk_FitDataRange_FIT_A4F88_9F73E" localSheetId="2" hidden="1">'A1'!#REF!</definedName>
    <definedName name="_AtRisk_FitDataRange_FIT_A4F88_9F73E" localSheetId="3" hidden="1">'A2'!#REF!</definedName>
    <definedName name="_AtRisk_FitDataRange_FIT_A4F88_9F73E" localSheetId="6" hidden="1">#REF!</definedName>
    <definedName name="_AtRisk_FitDataRange_FIT_A4F88_9F73E" localSheetId="5" hidden="1">#REF!</definedName>
    <definedName name="_AtRisk_FitDataRange_FIT_A4F88_9F73E" hidden="1">#REF!</definedName>
    <definedName name="_AtRisk_FitDataRange_FIT_A5CDC_30E7C" localSheetId="2" hidden="1">#REF!</definedName>
    <definedName name="_AtRisk_FitDataRange_FIT_A5CDC_30E7C" localSheetId="3" hidden="1">#REF!</definedName>
    <definedName name="_AtRisk_FitDataRange_FIT_A5CDC_30E7C" localSheetId="6" hidden="1">#REF!</definedName>
    <definedName name="_AtRisk_FitDataRange_FIT_A5CDC_30E7C" localSheetId="5" hidden="1">#REF!</definedName>
    <definedName name="_AtRisk_FitDataRange_FIT_A5CDC_30E7C" hidden="1">#REF!</definedName>
    <definedName name="_AtRisk_FitDataRange_FIT_A8884_68D31" localSheetId="2" hidden="1">#REF!</definedName>
    <definedName name="_AtRisk_FitDataRange_FIT_A8884_68D31" localSheetId="3" hidden="1">#REF!</definedName>
    <definedName name="_AtRisk_FitDataRange_FIT_A8884_68D31" localSheetId="6" hidden="1">#REF!</definedName>
    <definedName name="_AtRisk_FitDataRange_FIT_A8884_68D31" localSheetId="5" hidden="1">#REF!</definedName>
    <definedName name="_AtRisk_FitDataRange_FIT_A8884_68D31" hidden="1">#REF!</definedName>
    <definedName name="_AtRisk_FitDataRange_FIT_A8EBD_B1F3" localSheetId="3" hidden="1">'A2'!$F$38:$G$42</definedName>
    <definedName name="_AtRisk_FitDataRange_FIT_A8EBD_B1F3" hidden="1">A0!$F$38:$G$42</definedName>
    <definedName name="_AtRisk_FitDataRange_FIT_A94E7_2F2C9" localSheetId="2" hidden="1">'A1'!#REF!</definedName>
    <definedName name="_AtRisk_FitDataRange_FIT_A94E7_2F2C9" localSheetId="3" hidden="1">'A2'!#REF!</definedName>
    <definedName name="_AtRisk_FitDataRange_FIT_A94E7_2F2C9" localSheetId="6" hidden="1">[1]PLH_NemaRudi_A0!#REF!</definedName>
    <definedName name="_AtRisk_FitDataRange_FIT_A94E7_2F2C9" localSheetId="5" hidden="1">[1]PLH_NemaRudi_A0!#REF!</definedName>
    <definedName name="_AtRisk_FitDataRange_FIT_A94E7_2F2C9" hidden="1">A0!#REF!</definedName>
    <definedName name="_AtRisk_FitDataRange_FIT_A97C0_987F9" localSheetId="2" hidden="1">#REF!</definedName>
    <definedName name="_AtRisk_FitDataRange_FIT_A97C0_987F9" localSheetId="3" hidden="1">#REF!</definedName>
    <definedName name="_AtRisk_FitDataRange_FIT_A97C0_987F9" localSheetId="6" hidden="1">#REF!</definedName>
    <definedName name="_AtRisk_FitDataRange_FIT_A97C0_987F9" localSheetId="5" hidden="1">#REF!</definedName>
    <definedName name="_AtRisk_FitDataRange_FIT_A97C0_987F9" hidden="1">#REF!</definedName>
    <definedName name="_AtRisk_FitDataRange_FIT_A9DA8_8F07F" localSheetId="3" hidden="1">'A2'!$R$38:$S$42</definedName>
    <definedName name="_AtRisk_FitDataRange_FIT_A9DA8_8F07F" hidden="1">A0!$R$38:$S$42</definedName>
    <definedName name="_AtRisk_FitDataRange_FIT_AA90A_80339" localSheetId="1" hidden="1">A0!#REF!</definedName>
    <definedName name="_AtRisk_FitDataRange_FIT_AA90A_80339" localSheetId="2" hidden="1">'A1'!#REF!</definedName>
    <definedName name="_AtRisk_FitDataRange_FIT_AA90A_80339" localSheetId="3" hidden="1">'A2'!#REF!</definedName>
    <definedName name="_AtRisk_FitDataRange_FIT_AA90A_80339" localSheetId="6" hidden="1">#REF!</definedName>
    <definedName name="_AtRisk_FitDataRange_FIT_AA90A_80339" localSheetId="5" hidden="1">#REF!</definedName>
    <definedName name="_AtRisk_FitDataRange_FIT_AA90A_80339" hidden="1">#REF!</definedName>
    <definedName name="_AtRisk_FitDataRange_FIT_AF3AD_768B1" localSheetId="2" hidden="1">'A1'!#REF!</definedName>
    <definedName name="_AtRisk_FitDataRange_FIT_AF3AD_768B1" localSheetId="3" hidden="1">'A2'!#REF!</definedName>
    <definedName name="_AtRisk_FitDataRange_FIT_AF3AD_768B1" localSheetId="6" hidden="1">[1]PLH_NemaRudi_A0!#REF!</definedName>
    <definedName name="_AtRisk_FitDataRange_FIT_AF3AD_768B1" localSheetId="5" hidden="1">[1]PLH_NemaRudi_A0!#REF!</definedName>
    <definedName name="_AtRisk_FitDataRange_FIT_AF3AD_768B1" hidden="1">A0!#REF!</definedName>
    <definedName name="_AtRisk_FitDataRange_FIT_AFB18_1E808" localSheetId="2" hidden="1">'A1'!#REF!</definedName>
    <definedName name="_AtRisk_FitDataRange_FIT_AFB18_1E808" localSheetId="3" hidden="1">'A2'!#REF!</definedName>
    <definedName name="_AtRisk_FitDataRange_FIT_AFB18_1E808" localSheetId="6" hidden="1">[1]PLH_NemaRudi_A0!#REF!</definedName>
    <definedName name="_AtRisk_FitDataRange_FIT_AFB18_1E808" localSheetId="5" hidden="1">[1]PLH_NemaRudi_A0!#REF!</definedName>
    <definedName name="_AtRisk_FitDataRange_FIT_AFB18_1E808" hidden="1">A0!#REF!</definedName>
    <definedName name="_AtRisk_FitDataRange_FIT_B13F9_B9B26" localSheetId="2" hidden="1">#REF!</definedName>
    <definedName name="_AtRisk_FitDataRange_FIT_B13F9_B9B26" localSheetId="3" hidden="1">#REF!</definedName>
    <definedName name="_AtRisk_FitDataRange_FIT_B13F9_B9B26" localSheetId="6" hidden="1">#REF!</definedName>
    <definedName name="_AtRisk_FitDataRange_FIT_B13F9_B9B26" localSheetId="5" hidden="1">#REF!</definedName>
    <definedName name="_AtRisk_FitDataRange_FIT_B13F9_B9B26" hidden="1">#REF!</definedName>
    <definedName name="_AtRisk_FitDataRange_FIT_B4532_9F496" localSheetId="2" hidden="1">'A1'!$J$90:$K$94</definedName>
    <definedName name="_AtRisk_FitDataRange_FIT_B4532_9F496" localSheetId="3" hidden="1">'A2'!$J$90:$K$94</definedName>
    <definedName name="_AtRisk_FitDataRange_FIT_B4532_9F496" hidden="1">A0!$J$90:$K$94</definedName>
    <definedName name="_AtRisk_FitDataRange_FIT_B7B17_14A0E" localSheetId="1" hidden="1">A0!#REF!</definedName>
    <definedName name="_AtRisk_FitDataRange_FIT_B7B17_14A0E" localSheetId="2" hidden="1">'A1'!#REF!</definedName>
    <definedName name="_AtRisk_FitDataRange_FIT_B7B17_14A0E" localSheetId="3" hidden="1">'A2'!#REF!</definedName>
    <definedName name="_AtRisk_FitDataRange_FIT_B7B17_14A0E" hidden="1">A0!$B$11:$C$15</definedName>
    <definedName name="_AtRisk_FitDataRange_FIT_B94F6_3F94B" localSheetId="1" hidden="1">A0!#REF!</definedName>
    <definedName name="_AtRisk_FitDataRange_FIT_B94F6_3F94B" localSheetId="2" hidden="1">'A1'!#REF!</definedName>
    <definedName name="_AtRisk_FitDataRange_FIT_B94F6_3F94B" localSheetId="3" hidden="1">'A2'!#REF!</definedName>
    <definedName name="_AtRisk_FitDataRange_FIT_B94F6_3F94B" localSheetId="6" hidden="1">#REF!</definedName>
    <definedName name="_AtRisk_FitDataRange_FIT_B94F6_3F94B" localSheetId="5" hidden="1">#REF!</definedName>
    <definedName name="_AtRisk_FitDataRange_FIT_B94F6_3F94B" hidden="1">#REF!</definedName>
    <definedName name="_AtRisk_FitDataRange_FIT_B95F_9F0AF" localSheetId="2" hidden="1">'A1'!#REF!</definedName>
    <definedName name="_AtRisk_FitDataRange_FIT_B95F_9F0AF" localSheetId="3" hidden="1">'A2'!#REF!</definedName>
    <definedName name="_AtRisk_FitDataRange_FIT_B95F_9F0AF" localSheetId="6" hidden="1">[1]PLH_NemaRudi_A0!#REF!</definedName>
    <definedName name="_AtRisk_FitDataRange_FIT_B95F_9F0AF" localSheetId="5" hidden="1">[1]PLH_NemaRudi_A0!#REF!</definedName>
    <definedName name="_AtRisk_FitDataRange_FIT_B95F_9F0AF" hidden="1">A0!#REF!</definedName>
    <definedName name="_AtRisk_FitDataRange_FIT_BBFA3_7A37A" localSheetId="3" hidden="1">'A2'!$N$38:$O$42</definedName>
    <definedName name="_AtRisk_FitDataRange_FIT_BBFA3_7A37A" hidden="1">A0!$N$38:$O$42</definedName>
    <definedName name="_AtRisk_FitDataRange_FIT_BD04F_926F4" localSheetId="2" hidden="1">'A1'!$B$90:$C$94</definedName>
    <definedName name="_AtRisk_FitDataRange_FIT_BD04F_926F4" localSheetId="3" hidden="1">'A2'!$B$90:$C$94</definedName>
    <definedName name="_AtRisk_FitDataRange_FIT_BD04F_926F4" hidden="1">A0!$B$90:$C$94</definedName>
    <definedName name="_AtRisk_FitDataRange_FIT_BF955_B7A3F" localSheetId="2" hidden="1">'A1'!#REF!</definedName>
    <definedName name="_AtRisk_FitDataRange_FIT_BF955_B7A3F" localSheetId="3" hidden="1">'A2'!#REF!</definedName>
    <definedName name="_AtRisk_FitDataRange_FIT_BF955_B7A3F" localSheetId="6" hidden="1">[1]PLH_NemaRudi_A0!#REF!</definedName>
    <definedName name="_AtRisk_FitDataRange_FIT_BF955_B7A3F" localSheetId="5" hidden="1">[1]PLH_NemaRudi_A0!#REF!</definedName>
    <definedName name="_AtRisk_FitDataRange_FIT_BF955_B7A3F" hidden="1">A0!#REF!</definedName>
    <definedName name="_AtRisk_FitDataRange_FIT_C405B_525C8" localSheetId="1" hidden="1">A0!#REF!</definedName>
    <definedName name="_AtRisk_FitDataRange_FIT_C405B_525C8" localSheetId="2" hidden="1">'A1'!#REF!</definedName>
    <definedName name="_AtRisk_FitDataRange_FIT_C405B_525C8" localSheetId="3" hidden="1">'A2'!#REF!</definedName>
    <definedName name="_AtRisk_FitDataRange_FIT_C405B_525C8" localSheetId="6" hidden="1">#REF!</definedName>
    <definedName name="_AtRisk_FitDataRange_FIT_C405B_525C8" localSheetId="5" hidden="1">#REF!</definedName>
    <definedName name="_AtRisk_FitDataRange_FIT_C405B_525C8" hidden="1">#REF!</definedName>
    <definedName name="_AtRisk_FitDataRange_FIT_C418B_EA0E8" localSheetId="1" hidden="1">A0!#REF!</definedName>
    <definedName name="_AtRisk_FitDataRange_FIT_C418B_EA0E8" localSheetId="2" hidden="1">'A1'!#REF!</definedName>
    <definedName name="_AtRisk_FitDataRange_FIT_C418B_EA0E8" localSheetId="3" hidden="1">'A2'!#REF!</definedName>
    <definedName name="_AtRisk_FitDataRange_FIT_C418B_EA0E8" localSheetId="6" hidden="1">#REF!</definedName>
    <definedName name="_AtRisk_FitDataRange_FIT_C418B_EA0E8" localSheetId="5" hidden="1">#REF!</definedName>
    <definedName name="_AtRisk_FitDataRange_FIT_C418B_EA0E8" hidden="1">#REF!</definedName>
    <definedName name="_AtRisk_FitDataRange_FIT_C49C2_25720" localSheetId="1" hidden="1">A0!#REF!</definedName>
    <definedName name="_AtRisk_FitDataRange_FIT_C49C2_25720" localSheetId="2" hidden="1">'A1'!#REF!</definedName>
    <definedName name="_AtRisk_FitDataRange_FIT_C49C2_25720" localSheetId="3" hidden="1">'A2'!#REF!</definedName>
    <definedName name="_AtRisk_FitDataRange_FIT_C49C2_25720" localSheetId="6" hidden="1">#REF!</definedName>
    <definedName name="_AtRisk_FitDataRange_FIT_C49C2_25720" localSheetId="5" hidden="1">#REF!</definedName>
    <definedName name="_AtRisk_FitDataRange_FIT_C49C2_25720" hidden="1">#REF!</definedName>
    <definedName name="_AtRisk_FitDataRange_FIT_C6403_AC258" localSheetId="1" hidden="1">A0!#REF!</definedName>
    <definedName name="_AtRisk_FitDataRange_FIT_C6403_AC258" localSheetId="2" hidden="1">'A1'!#REF!</definedName>
    <definedName name="_AtRisk_FitDataRange_FIT_C6403_AC258" localSheetId="3" hidden="1">'A2'!#REF!</definedName>
    <definedName name="_AtRisk_FitDataRange_FIT_C6403_AC258" hidden="1">A0!$B$11:$C$15</definedName>
    <definedName name="_AtRisk_FitDataRange_FIT_C7826_C3CDB" localSheetId="1" hidden="1">A0!#REF!</definedName>
    <definedName name="_AtRisk_FitDataRange_FIT_C7826_C3CDB" localSheetId="2" hidden="1">'A1'!#REF!</definedName>
    <definedName name="_AtRisk_FitDataRange_FIT_C7826_C3CDB" localSheetId="3" hidden="1">'A2'!#REF!</definedName>
    <definedName name="_AtRisk_FitDataRange_FIT_C7826_C3CDB" localSheetId="6" hidden="1">#REF!</definedName>
    <definedName name="_AtRisk_FitDataRange_FIT_C7826_C3CDB" localSheetId="5" hidden="1">#REF!</definedName>
    <definedName name="_AtRisk_FitDataRange_FIT_C7826_C3CDB" hidden="1">#REF!</definedName>
    <definedName name="_AtRisk_FitDataRange_FIT_C8E8_EA9D4" localSheetId="1" hidden="1">A0!#REF!</definedName>
    <definedName name="_AtRisk_FitDataRange_FIT_C8E8_EA9D4" localSheetId="2" hidden="1">'A1'!#REF!</definedName>
    <definedName name="_AtRisk_FitDataRange_FIT_C8E8_EA9D4" localSheetId="3" hidden="1">'A2'!#REF!</definedName>
    <definedName name="_AtRisk_FitDataRange_FIT_C8E8_EA9D4" localSheetId="6" hidden="1">#REF!</definedName>
    <definedName name="_AtRisk_FitDataRange_FIT_C8E8_EA9D4" localSheetId="5" hidden="1">#REF!</definedName>
    <definedName name="_AtRisk_FitDataRange_FIT_C8E8_EA9D4" hidden="1">#REF!</definedName>
    <definedName name="_AtRisk_FitDataRange_FIT_C9590_5E6A1" localSheetId="2" hidden="1">'A1'!$J$90:$K$94</definedName>
    <definedName name="_AtRisk_FitDataRange_FIT_C9590_5E6A1" localSheetId="3" hidden="1">'A2'!$J$90:$K$94</definedName>
    <definedName name="_AtRisk_FitDataRange_FIT_C9590_5E6A1" hidden="1">A0!$J$90:$K$94</definedName>
    <definedName name="_AtRisk_FitDataRange_FIT_CD80_4F60A" localSheetId="1" hidden="1">A0!#REF!</definedName>
    <definedName name="_AtRisk_FitDataRange_FIT_CD80_4F60A" localSheetId="2" hidden="1">'A1'!#REF!</definedName>
    <definedName name="_AtRisk_FitDataRange_FIT_CD80_4F60A" localSheetId="3" hidden="1">'A2'!#REF!</definedName>
    <definedName name="_AtRisk_FitDataRange_FIT_CD80_4F60A" localSheetId="6" hidden="1">#REF!</definedName>
    <definedName name="_AtRisk_FitDataRange_FIT_CD80_4F60A" localSheetId="5" hidden="1">#REF!</definedName>
    <definedName name="_AtRisk_FitDataRange_FIT_CD80_4F60A" hidden="1">#REF!</definedName>
    <definedName name="_AtRisk_FitDataRange_FIT_CE558_70763" localSheetId="3" hidden="1">'A2'!$B$90:$C$94</definedName>
    <definedName name="_AtRisk_FitDataRange_FIT_CE558_70763" hidden="1">A0!$B$90:$C$94</definedName>
    <definedName name="_AtRisk_FitDataRange_FIT_CEC65_9EA9" localSheetId="2" hidden="1">'A1'!$C$20:$C$24</definedName>
    <definedName name="_AtRisk_FitDataRange_FIT_CEC65_9EA9" localSheetId="3" hidden="1">'A2'!$C$20:$C$24</definedName>
    <definedName name="_AtRisk_FitDataRange_FIT_CEC65_9EA9" hidden="1">A0!$C$20:$C$24</definedName>
    <definedName name="_AtRisk_FitDataRange_FIT_D067D_E08C3" localSheetId="3" hidden="1">'A2'!$J$197:$K$201</definedName>
    <definedName name="_AtRisk_FitDataRange_FIT_D067D_E08C3" hidden="1">A0!$J$197:$K$201</definedName>
    <definedName name="_AtRisk_FitDataRange_FIT_D131A_4EC9F" localSheetId="2" hidden="1">#REF!</definedName>
    <definedName name="_AtRisk_FitDataRange_FIT_D131A_4EC9F" localSheetId="3" hidden="1">#REF!</definedName>
    <definedName name="_AtRisk_FitDataRange_FIT_D131A_4EC9F" localSheetId="6" hidden="1">#REF!</definedName>
    <definedName name="_AtRisk_FitDataRange_FIT_D131A_4EC9F" localSheetId="5" hidden="1">#REF!</definedName>
    <definedName name="_AtRisk_FitDataRange_FIT_D131A_4EC9F" hidden="1">#REF!</definedName>
    <definedName name="_AtRisk_FitDataRange_FIT_D25EF_3BFFA" localSheetId="1" hidden="1">A0!#REF!</definedName>
    <definedName name="_AtRisk_FitDataRange_FIT_D25EF_3BFFA" localSheetId="2" hidden="1">'A1'!#REF!</definedName>
    <definedName name="_AtRisk_FitDataRange_FIT_D25EF_3BFFA" localSheetId="3" hidden="1">'A2'!#REF!</definedName>
    <definedName name="_AtRisk_FitDataRange_FIT_D25EF_3BFFA" localSheetId="6" hidden="1">#REF!</definedName>
    <definedName name="_AtRisk_FitDataRange_FIT_D25EF_3BFFA" localSheetId="5" hidden="1">#REF!</definedName>
    <definedName name="_AtRisk_FitDataRange_FIT_D25EF_3BFFA" hidden="1">#REF!</definedName>
    <definedName name="_AtRisk_FitDataRange_FIT_D2CC2_47A38" localSheetId="3" hidden="1">'A2'!$J$143:$K$147</definedName>
    <definedName name="_AtRisk_FitDataRange_FIT_D2CC2_47A38" hidden="1">A0!$J$143:$K$147</definedName>
    <definedName name="_AtRisk_FitDataRange_FIT_D437F_1B522" localSheetId="1" hidden="1">A0!#REF!</definedName>
    <definedName name="_AtRisk_FitDataRange_FIT_D437F_1B522" localSheetId="2" hidden="1">'A1'!#REF!</definedName>
    <definedName name="_AtRisk_FitDataRange_FIT_D437F_1B522" localSheetId="3" hidden="1">'A2'!#REF!</definedName>
    <definedName name="_AtRisk_FitDataRange_FIT_D437F_1B522" localSheetId="6" hidden="1">#REF!</definedName>
    <definedName name="_AtRisk_FitDataRange_FIT_D437F_1B522" localSheetId="5" hidden="1">#REF!</definedName>
    <definedName name="_AtRisk_FitDataRange_FIT_D437F_1B522" hidden="1">#REF!</definedName>
    <definedName name="_AtRisk_FitDataRange_FIT_D6013_E9AD8" localSheetId="2" hidden="1">'A1'!$B$11:$C$15</definedName>
    <definedName name="_AtRisk_FitDataRange_FIT_D6013_E9AD8" localSheetId="3" hidden="1">'A2'!$B$11:$C$15</definedName>
    <definedName name="_AtRisk_FitDataRange_FIT_D6013_E9AD8" hidden="1">A0!$B$11:$C$15</definedName>
    <definedName name="_AtRisk_FitDataRange_FIT_D61F3_8EA4" localSheetId="1" hidden="1">A0!#REF!</definedName>
    <definedName name="_AtRisk_FitDataRange_FIT_D61F3_8EA4" localSheetId="2" hidden="1">'A1'!#REF!</definedName>
    <definedName name="_AtRisk_FitDataRange_FIT_D61F3_8EA4" localSheetId="3" hidden="1">'A2'!#REF!</definedName>
    <definedName name="_AtRisk_FitDataRange_FIT_D61F3_8EA4" localSheetId="6" hidden="1">#REF!</definedName>
    <definedName name="_AtRisk_FitDataRange_FIT_D61F3_8EA4" localSheetId="5" hidden="1">#REF!</definedName>
    <definedName name="_AtRisk_FitDataRange_FIT_D61F3_8EA4" hidden="1">#REF!</definedName>
    <definedName name="_AtRisk_FitDataRange_FIT_D9025_CA3D2" localSheetId="3" hidden="1">'A2'!$AD$98:$AE$102</definedName>
    <definedName name="_AtRisk_FitDataRange_FIT_D9025_CA3D2" hidden="1">A0!$AD$98:$AE$102</definedName>
    <definedName name="_AtRisk_FitDataRange_FIT_D9A18_3E396" localSheetId="2" hidden="1">'A1'!#REF!</definedName>
    <definedName name="_AtRisk_FitDataRange_FIT_D9A18_3E396" localSheetId="3" hidden="1">'A2'!#REF!</definedName>
    <definedName name="_AtRisk_FitDataRange_FIT_D9A18_3E396" localSheetId="6" hidden="1">[1]PLH_NemaRudi_A0!#REF!</definedName>
    <definedName name="_AtRisk_FitDataRange_FIT_D9A18_3E396" localSheetId="5" hidden="1">[1]PLH_NemaRudi_A0!#REF!</definedName>
    <definedName name="_AtRisk_FitDataRange_FIT_D9A18_3E396" hidden="1">A0!#REF!</definedName>
    <definedName name="_AtRisk_FitDataRange_FIT_DB924_181D" localSheetId="1" hidden="1">A0!#REF!</definedName>
    <definedName name="_AtRisk_FitDataRange_FIT_DB924_181D" localSheetId="2" hidden="1">'A1'!#REF!</definedName>
    <definedName name="_AtRisk_FitDataRange_FIT_DB924_181D" localSheetId="3" hidden="1">'A2'!#REF!</definedName>
    <definedName name="_AtRisk_FitDataRange_FIT_DB924_181D" hidden="1">A0!$B$11:$C$15</definedName>
    <definedName name="_AtRisk_FitDataRange_FIT_DBAB1_DE781" localSheetId="3" hidden="1">'A2'!$R$90:$S$94</definedName>
    <definedName name="_AtRisk_FitDataRange_FIT_DBAB1_DE781" hidden="1">A0!$R$90:$S$94</definedName>
    <definedName name="_AtRisk_FitDataRange_FIT_DC8BD_64318" localSheetId="3" hidden="1">'A2'!$Z$205:$AA$209</definedName>
    <definedName name="_AtRisk_FitDataRange_FIT_DC8BD_64318" hidden="1">A0!$Z$205:$AA$209</definedName>
    <definedName name="_AtRisk_FitDataRange_FIT_DEA84_F1028" hidden="1">'A2'!$R$90:$S$94</definedName>
    <definedName name="_AtRisk_FitDataRange_FIT_E0758_6A4E9" localSheetId="2" hidden="1">'A1'!$F$46:$G$50</definedName>
    <definedName name="_AtRisk_FitDataRange_FIT_E0758_6A4E9" localSheetId="3" hidden="1">'A2'!$F$46:$G$50</definedName>
    <definedName name="_AtRisk_FitDataRange_FIT_E0758_6A4E9" hidden="1">A0!$F$46:$G$50</definedName>
    <definedName name="_AtRisk_FitDataRange_FIT_E1621_14DCE" localSheetId="1" hidden="1">A0!#REF!</definedName>
    <definedName name="_AtRisk_FitDataRange_FIT_E1621_14DCE" localSheetId="2" hidden="1">'A1'!#REF!</definedName>
    <definedName name="_AtRisk_FitDataRange_FIT_E1621_14DCE" localSheetId="3" hidden="1">'A2'!#REF!</definedName>
    <definedName name="_AtRisk_FitDataRange_FIT_E1621_14DCE" localSheetId="6" hidden="1">#REF!</definedName>
    <definedName name="_AtRisk_FitDataRange_FIT_E1621_14DCE" localSheetId="5" hidden="1">#REF!</definedName>
    <definedName name="_AtRisk_FitDataRange_FIT_E1621_14DCE" hidden="1">#REF!</definedName>
    <definedName name="_AtRisk_FitDataRange_FIT_E446F_CC088" localSheetId="2" hidden="1">'A1'!#REF!</definedName>
    <definedName name="_AtRisk_FitDataRange_FIT_E446F_CC088" localSheetId="3" hidden="1">'A2'!#REF!</definedName>
    <definedName name="_AtRisk_FitDataRange_FIT_E446F_CC088" localSheetId="6" hidden="1">[1]PLH_NemaRudi_A0!#REF!</definedName>
    <definedName name="_AtRisk_FitDataRange_FIT_E446F_CC088" localSheetId="5" hidden="1">[1]PLH_NemaRudi_A0!#REF!</definedName>
    <definedName name="_AtRisk_FitDataRange_FIT_E446F_CC088" hidden="1">A0!#REF!</definedName>
    <definedName name="_AtRisk_FitDataRange_FIT_E6F42_37F2A" localSheetId="2" hidden="1">'A1'!#REF!</definedName>
    <definedName name="_AtRisk_FitDataRange_FIT_E6F42_37F2A" localSheetId="3" hidden="1">'A2'!#REF!</definedName>
    <definedName name="_AtRisk_FitDataRange_FIT_E6F42_37F2A" localSheetId="6" hidden="1">[1]PLH_NemaRudi_A0!#REF!</definedName>
    <definedName name="_AtRisk_FitDataRange_FIT_E6F42_37F2A" localSheetId="5" hidden="1">[1]PLH_NemaRudi_A0!#REF!</definedName>
    <definedName name="_AtRisk_FitDataRange_FIT_E6F42_37F2A" hidden="1">A0!#REF!</definedName>
    <definedName name="_AtRisk_FitDataRange_FIT_E8002_BC591" localSheetId="1" hidden="1">A0!#REF!</definedName>
    <definedName name="_AtRisk_FitDataRange_FIT_E8002_BC591" localSheetId="2" hidden="1">'A1'!#REF!</definedName>
    <definedName name="_AtRisk_FitDataRange_FIT_E8002_BC591" localSheetId="3" hidden="1">'A2'!#REF!</definedName>
    <definedName name="_AtRisk_FitDataRange_FIT_E8002_BC591" localSheetId="6" hidden="1">#REF!</definedName>
    <definedName name="_AtRisk_FitDataRange_FIT_E8002_BC591" localSheetId="5" hidden="1">#REF!</definedName>
    <definedName name="_AtRisk_FitDataRange_FIT_E8002_BC591" hidden="1">#REF!</definedName>
    <definedName name="_AtRisk_FitDataRange_FIT_E89F2_CF67E" localSheetId="1" hidden="1">A0!#REF!</definedName>
    <definedName name="_AtRisk_FitDataRange_FIT_E89F2_CF67E" localSheetId="2" hidden="1">'A1'!#REF!</definedName>
    <definedName name="_AtRisk_FitDataRange_FIT_E89F2_CF67E" localSheetId="3" hidden="1">'A2'!#REF!</definedName>
    <definedName name="_AtRisk_FitDataRange_FIT_E89F2_CF67E" localSheetId="6" hidden="1">#REF!</definedName>
    <definedName name="_AtRisk_FitDataRange_FIT_E89F2_CF67E" localSheetId="5" hidden="1">#REF!</definedName>
    <definedName name="_AtRisk_FitDataRange_FIT_E89F2_CF67E" hidden="1">#REF!</definedName>
    <definedName name="_AtRisk_FitDataRange_FIT_EAEF9_2AFCD" localSheetId="1" hidden="1">A0!#REF!</definedName>
    <definedName name="_AtRisk_FitDataRange_FIT_EAEF9_2AFCD" localSheetId="2" hidden="1">'A1'!#REF!</definedName>
    <definedName name="_AtRisk_FitDataRange_FIT_EAEF9_2AFCD" localSheetId="3" hidden="1">'A2'!#REF!</definedName>
    <definedName name="_AtRisk_FitDataRange_FIT_EAEF9_2AFCD" hidden="1">A0!$B$11:$C$15</definedName>
    <definedName name="_AtRisk_FitDataRange_FIT_EC2DA_4174F" localSheetId="2" hidden="1">'A1'!#REF!</definedName>
    <definedName name="_AtRisk_FitDataRange_FIT_EC2DA_4174F" localSheetId="3" hidden="1">'A2'!#REF!</definedName>
    <definedName name="_AtRisk_FitDataRange_FIT_EC2DA_4174F" localSheetId="6" hidden="1">[1]PLH_NemaRudi_A0!#REF!</definedName>
    <definedName name="_AtRisk_FitDataRange_FIT_EC2DA_4174F" localSheetId="5" hidden="1">[1]PLH_NemaRudi_A0!#REF!</definedName>
    <definedName name="_AtRisk_FitDataRange_FIT_EC2DA_4174F" hidden="1">A0!#REF!</definedName>
    <definedName name="_AtRisk_FitDataRange_FIT_EC52D_B80D5" localSheetId="2" hidden="1">'A1'!#REF!</definedName>
    <definedName name="_AtRisk_FitDataRange_FIT_EC52D_B80D5" localSheetId="3" hidden="1">'A2'!#REF!</definedName>
    <definedName name="_AtRisk_FitDataRange_FIT_EC52D_B80D5" localSheetId="6" hidden="1">[1]PLH_NemaRudi_A0!#REF!</definedName>
    <definedName name="_AtRisk_FitDataRange_FIT_EC52D_B80D5" localSheetId="5" hidden="1">[1]PLH_NemaRudi_A0!#REF!</definedName>
    <definedName name="_AtRisk_FitDataRange_FIT_EC52D_B80D5" hidden="1">A0!#REF!</definedName>
    <definedName name="_AtRisk_FitDataRange_FIT_EE124_ADEBA" localSheetId="2" hidden="1">'A1'!#REF!</definedName>
    <definedName name="_AtRisk_FitDataRange_FIT_EE124_ADEBA" localSheetId="3" hidden="1">'A2'!#REF!</definedName>
    <definedName name="_AtRisk_FitDataRange_FIT_EE124_ADEBA" localSheetId="6" hidden="1">[1]PLH_NemaRudi_A0!#REF!</definedName>
    <definedName name="_AtRisk_FitDataRange_FIT_EE124_ADEBA" localSheetId="5" hidden="1">[1]PLH_NemaRudi_A0!#REF!</definedName>
    <definedName name="_AtRisk_FitDataRange_FIT_EE124_ADEBA" hidden="1">A0!#REF!</definedName>
    <definedName name="_AtRisk_FitDataRange_FIT_EF003_6E9A7" localSheetId="1" hidden="1">A0!#REF!</definedName>
    <definedName name="_AtRisk_FitDataRange_FIT_EF003_6E9A7" localSheetId="2" hidden="1">'A1'!#REF!</definedName>
    <definedName name="_AtRisk_FitDataRange_FIT_EF003_6E9A7" localSheetId="3" hidden="1">'A2'!#REF!</definedName>
    <definedName name="_AtRisk_FitDataRange_FIT_EF003_6E9A7" localSheetId="6" hidden="1">#REF!</definedName>
    <definedName name="_AtRisk_FitDataRange_FIT_EF003_6E9A7" localSheetId="5" hidden="1">#REF!</definedName>
    <definedName name="_AtRisk_FitDataRange_FIT_EF003_6E9A7" hidden="1">#REF!</definedName>
    <definedName name="_AtRisk_FitDataRange_FIT_EF004_477CC" localSheetId="2" hidden="1">#REF!</definedName>
    <definedName name="_AtRisk_FitDataRange_FIT_EF004_477CC" localSheetId="3" hidden="1">#REF!</definedName>
    <definedName name="_AtRisk_FitDataRange_FIT_EF004_477CC" localSheetId="6" hidden="1">#REF!</definedName>
    <definedName name="_AtRisk_FitDataRange_FIT_EF004_477CC" localSheetId="5" hidden="1">#REF!</definedName>
    <definedName name="_AtRisk_FitDataRange_FIT_EF004_477CC" hidden="1">#REF!</definedName>
    <definedName name="_AtRisk_FitDataRange_FIT_F00A9_AEECB" localSheetId="2" hidden="1">#REF!</definedName>
    <definedName name="_AtRisk_FitDataRange_FIT_F00A9_AEECB" localSheetId="3" hidden="1">#REF!</definedName>
    <definedName name="_AtRisk_FitDataRange_FIT_F00A9_AEECB" localSheetId="6" hidden="1">#REF!</definedName>
    <definedName name="_AtRisk_FitDataRange_FIT_F00A9_AEECB" localSheetId="5" hidden="1">#REF!</definedName>
    <definedName name="_AtRisk_FitDataRange_FIT_F00A9_AEECB" hidden="1">#REF!</definedName>
    <definedName name="_AtRisk_FitDataRange_FIT_F40C9_ED145" localSheetId="2" hidden="1">#REF!</definedName>
    <definedName name="_AtRisk_FitDataRange_FIT_F40C9_ED145" localSheetId="3" hidden="1">#REF!</definedName>
    <definedName name="_AtRisk_FitDataRange_FIT_F40C9_ED145" localSheetId="6" hidden="1">#REF!</definedName>
    <definedName name="_AtRisk_FitDataRange_FIT_F40C9_ED145" localSheetId="5" hidden="1">#REF!</definedName>
    <definedName name="_AtRisk_FitDataRange_FIT_F40C9_ED145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0.5</definedName>
    <definedName name="_AtRisk_SimSetting_ConvergencePerformMeanTest" hidden="1">TRUE</definedName>
    <definedName name="_AtRisk_SimSetting_ConvergencePerformPercentileTest" hidden="1">TRUE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500</definedName>
    <definedName name="_AtRisk_SimSetting_ConvergenceTolerance" hidden="1">0.05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"G8K1DUWD7DQSFM23CHR92TTH"</definedName>
    <definedName name="PalisadeReportWorkbookCreatedBy">"AtRisk"</definedName>
    <definedName name="PalisadeReportWorksheetCreatedBy" localSheetId="4">"AtRisk"</definedName>
    <definedName name="_xlnm.Print_Area" localSheetId="1">A0!$A$1:$BD$225</definedName>
    <definedName name="_xlnm.Print_Area" localSheetId="2">'A1'!$A$1:$BD$225</definedName>
    <definedName name="_xlnm.Print_Area" localSheetId="3">'A2'!$A$1:$BD$225</definedName>
    <definedName name="_xlnm.Print_Titles" localSheetId="1">A0!$1:$1</definedName>
    <definedName name="_xlnm.Print_Titles" localSheetId="2">'A1'!$1:$1</definedName>
    <definedName name="_xlnm.Print_Titles" localSheetId="3">'A2'!$1:$1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20170322</definedName>
    <definedName name="RiskHasSettings" hidden="1">7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50000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localSheetId="6" hidden="1">"$DH$144"</definedName>
    <definedName name="RiskSelectedCell" localSheetId="5" hidden="1">"$DH$144"</definedName>
    <definedName name="RiskSelectedCell" hidden="1">"$AI$166"</definedName>
    <definedName name="RiskSelectedNameCell1" localSheetId="6" hidden="1">"$BV$10"</definedName>
    <definedName name="RiskSelectedNameCell1" localSheetId="5" hidden="1">"$BV$10"</definedName>
    <definedName name="RiskSelectedNameCell1" hidden="1">"$AH$59"</definedName>
    <definedName name="RiskSelectedNameCell2" localSheetId="6" hidden="1">"$BV$8"</definedName>
    <definedName name="RiskSelectedNameCell2" localSheetId="5" hidden="1">"$BV$8"</definedName>
    <definedName name="RiskSelectedNameCell2" hidden="1">"$AH$58"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BA203" i="5"/>
  <c r="BA202" i="5"/>
  <c r="BA201" i="5"/>
  <c r="BA200" i="5"/>
  <c r="BA199" i="5"/>
  <c r="BA198" i="5"/>
  <c r="BA197" i="5"/>
  <c r="BA196" i="5"/>
  <c r="BA203" i="4"/>
  <c r="BA202" i="4"/>
  <c r="BA201" i="4"/>
  <c r="BA200" i="4"/>
  <c r="BA199" i="4"/>
  <c r="BA198" i="4"/>
  <c r="BA197" i="4"/>
  <c r="BA196" i="4"/>
  <c r="BA177" i="5"/>
  <c r="BA176" i="5"/>
  <c r="BA175" i="5"/>
  <c r="BA174" i="5"/>
  <c r="BA173" i="5"/>
  <c r="BA172" i="5"/>
  <c r="BA171" i="5"/>
  <c r="BA170" i="5"/>
  <c r="BA169" i="5"/>
  <c r="BA177" i="4"/>
  <c r="BA176" i="4"/>
  <c r="BA175" i="4"/>
  <c r="BA174" i="4"/>
  <c r="BA173" i="4"/>
  <c r="BA172" i="4"/>
  <c r="BA171" i="4"/>
  <c r="BA170" i="4"/>
  <c r="BA169" i="4"/>
  <c r="BA144" i="5"/>
  <c r="BA143" i="5"/>
  <c r="BA142" i="5"/>
  <c r="BA144" i="4"/>
  <c r="BA143" i="4"/>
  <c r="BA142" i="4"/>
  <c r="BA118" i="5"/>
  <c r="BA117" i="5"/>
  <c r="BA116" i="5"/>
  <c r="BA118" i="4"/>
  <c r="BA117" i="4"/>
  <c r="BA116" i="4"/>
  <c r="BA94" i="5"/>
  <c r="BA93" i="5"/>
  <c r="BA92" i="5"/>
  <c r="BA91" i="5"/>
  <c r="BA90" i="5"/>
  <c r="BA89" i="5"/>
  <c r="BA94" i="4"/>
  <c r="BA93" i="4"/>
  <c r="BA92" i="4"/>
  <c r="BA91" i="4"/>
  <c r="BA90" i="4"/>
  <c r="BA89" i="4"/>
  <c r="BA67" i="5"/>
  <c r="BA66" i="5"/>
  <c r="BA65" i="5"/>
  <c r="BA64" i="5"/>
  <c r="BA63" i="5"/>
  <c r="BA62" i="5"/>
  <c r="BA67" i="4"/>
  <c r="BA66" i="4"/>
  <c r="BA65" i="4"/>
  <c r="BA64" i="4"/>
  <c r="BA63" i="4"/>
  <c r="BA62" i="4"/>
  <c r="BA41" i="5"/>
  <c r="BA40" i="5"/>
  <c r="BA39" i="5"/>
  <c r="BA38" i="5"/>
  <c r="BA37" i="5"/>
  <c r="BA41" i="4"/>
  <c r="BA40" i="4"/>
  <c r="BA39" i="4"/>
  <c r="BA38" i="4"/>
  <c r="BA37" i="4"/>
  <c r="BA13" i="5"/>
  <c r="BA12" i="5"/>
  <c r="BA11" i="5"/>
  <c r="BA14" i="5" s="1"/>
  <c r="BB13" i="5" s="1"/>
  <c r="BA10" i="5"/>
  <c r="BA13" i="4"/>
  <c r="BA12" i="4"/>
  <c r="BA11" i="4"/>
  <c r="BA10" i="4"/>
  <c r="BA177" i="2"/>
  <c r="BA176" i="2"/>
  <c r="BA175" i="2"/>
  <c r="BA174" i="2"/>
  <c r="BA173" i="2"/>
  <c r="BA172" i="2"/>
  <c r="BA171" i="2"/>
  <c r="BA170" i="2"/>
  <c r="BA67" i="2"/>
  <c r="BA66" i="2"/>
  <c r="AD203" i="5"/>
  <c r="AS195" i="5" s="1"/>
  <c r="Z203" i="5"/>
  <c r="AR195" i="5" s="1"/>
  <c r="W203" i="5"/>
  <c r="V203" i="5"/>
  <c r="AQ195" i="5" s="1"/>
  <c r="R203" i="5"/>
  <c r="AP195" i="5" s="1"/>
  <c r="N203" i="5"/>
  <c r="J203" i="5"/>
  <c r="G203" i="5"/>
  <c r="F203" i="5"/>
  <c r="AM195" i="5" s="1"/>
  <c r="B203" i="5"/>
  <c r="AL195" i="5" s="1"/>
  <c r="AD196" i="5"/>
  <c r="Z196" i="5"/>
  <c r="V196" i="5"/>
  <c r="R196" i="5"/>
  <c r="N196" i="5"/>
  <c r="J196" i="5"/>
  <c r="F196" i="5"/>
  <c r="B196" i="5"/>
  <c r="AO195" i="5"/>
  <c r="AN195" i="5"/>
  <c r="AJ195" i="5"/>
  <c r="G176" i="5"/>
  <c r="F176" i="5"/>
  <c r="AM168" i="5" s="1"/>
  <c r="C176" i="5"/>
  <c r="B176" i="5"/>
  <c r="F169" i="5"/>
  <c r="B169" i="5"/>
  <c r="AL168" i="5"/>
  <c r="AJ168" i="5"/>
  <c r="N142" i="5"/>
  <c r="N149" i="5" s="1"/>
  <c r="J142" i="5"/>
  <c r="J149" i="5" s="1"/>
  <c r="AO141" i="5"/>
  <c r="AN141" i="5"/>
  <c r="G123" i="5"/>
  <c r="F123" i="5"/>
  <c r="AM141" i="5" s="1"/>
  <c r="J116" i="5"/>
  <c r="J123" i="5"/>
  <c r="F116" i="5"/>
  <c r="AM115" i="5" s="1"/>
  <c r="B116" i="5"/>
  <c r="B123" i="5" s="1"/>
  <c r="AL141" i="5" s="1"/>
  <c r="AJ115" i="5"/>
  <c r="AD96" i="5"/>
  <c r="AA96" i="5"/>
  <c r="Z96" i="5"/>
  <c r="V96" i="5"/>
  <c r="R96" i="5"/>
  <c r="O96" i="5"/>
  <c r="N96" i="5"/>
  <c r="J96" i="5"/>
  <c r="F96" i="5"/>
  <c r="B96" i="5"/>
  <c r="AD89" i="5"/>
  <c r="Z89" i="5"/>
  <c r="V89" i="5"/>
  <c r="R89" i="5"/>
  <c r="N89" i="5"/>
  <c r="J89" i="5"/>
  <c r="F89" i="5"/>
  <c r="B89" i="5"/>
  <c r="AS88" i="5"/>
  <c r="AR88" i="5"/>
  <c r="AQ88" i="5"/>
  <c r="AP88" i="5"/>
  <c r="AO88" i="5"/>
  <c r="AN88" i="5"/>
  <c r="AM88" i="5"/>
  <c r="AL88" i="5"/>
  <c r="AJ88" i="5"/>
  <c r="AE69" i="5"/>
  <c r="AD69" i="5"/>
  <c r="AA69" i="5"/>
  <c r="Z69" i="5"/>
  <c r="AS61" i="5" s="1"/>
  <c r="V69" i="5"/>
  <c r="AR61" i="5" s="1"/>
  <c r="R69" i="5"/>
  <c r="AQ61" i="5" s="1"/>
  <c r="K69" i="5"/>
  <c r="J69" i="5"/>
  <c r="AD62" i="5"/>
  <c r="Z62" i="5"/>
  <c r="V62" i="5"/>
  <c r="R62" i="5"/>
  <c r="J62" i="5"/>
  <c r="AT61" i="5"/>
  <c r="AO61" i="5"/>
  <c r="AM61" i="5"/>
  <c r="AJ61" i="5"/>
  <c r="R44" i="5"/>
  <c r="N44" i="5"/>
  <c r="AP61" i="5"/>
  <c r="J44" i="5"/>
  <c r="AN61" i="5" s="1"/>
  <c r="F44" i="5"/>
  <c r="B44" i="5"/>
  <c r="AL61" i="5" s="1"/>
  <c r="R37" i="5"/>
  <c r="AP36" i="5" s="1"/>
  <c r="N37" i="5"/>
  <c r="J37" i="5"/>
  <c r="AN36" i="5" s="1"/>
  <c r="F37" i="5"/>
  <c r="AM36" i="5" s="1"/>
  <c r="B37" i="5"/>
  <c r="AL36" i="5" s="1"/>
  <c r="AO36" i="5"/>
  <c r="AJ36" i="5"/>
  <c r="V17" i="5"/>
  <c r="R17" i="5"/>
  <c r="N17" i="5"/>
  <c r="K17" i="5"/>
  <c r="J17" i="5"/>
  <c r="G17" i="5"/>
  <c r="F17" i="5"/>
  <c r="B17" i="5"/>
  <c r="V10" i="5"/>
  <c r="R10" i="5"/>
  <c r="N10" i="5"/>
  <c r="AO9" i="5" s="1"/>
  <c r="J10" i="5"/>
  <c r="AN9" i="5"/>
  <c r="F10" i="5"/>
  <c r="B10" i="5"/>
  <c r="AQ9" i="5"/>
  <c r="AP9" i="5"/>
  <c r="AM9" i="5"/>
  <c r="AL9" i="5"/>
  <c r="AJ9" i="5"/>
  <c r="W203" i="4"/>
  <c r="G203" i="4"/>
  <c r="G176" i="4"/>
  <c r="C176" i="4"/>
  <c r="G123" i="4"/>
  <c r="AA96" i="4"/>
  <c r="AE69" i="4"/>
  <c r="AA69" i="4"/>
  <c r="K69" i="4"/>
  <c r="K17" i="4"/>
  <c r="G17" i="4"/>
  <c r="AD203" i="4"/>
  <c r="AS195" i="4" s="1"/>
  <c r="Z203" i="4"/>
  <c r="V203" i="4"/>
  <c r="AQ195" i="4" s="1"/>
  <c r="R203" i="4"/>
  <c r="AP195" i="4" s="1"/>
  <c r="N203" i="4"/>
  <c r="AO195" i="4" s="1"/>
  <c r="J203" i="4"/>
  <c r="F203" i="4"/>
  <c r="AM195" i="4" s="1"/>
  <c r="B203" i="4"/>
  <c r="AL195" i="4" s="1"/>
  <c r="AD196" i="4"/>
  <c r="Z196" i="4"/>
  <c r="V196" i="4"/>
  <c r="R196" i="4"/>
  <c r="N196" i="4"/>
  <c r="J196" i="4"/>
  <c r="F196" i="4"/>
  <c r="B196" i="4"/>
  <c r="AR195" i="4"/>
  <c r="AN195" i="4"/>
  <c r="AJ195" i="4"/>
  <c r="F176" i="4"/>
  <c r="B176" i="4"/>
  <c r="AL168" i="4" s="1"/>
  <c r="F169" i="4"/>
  <c r="B169" i="4"/>
  <c r="AM168" i="4"/>
  <c r="AJ168" i="4"/>
  <c r="N142" i="4"/>
  <c r="N149" i="4"/>
  <c r="J142" i="4"/>
  <c r="J149" i="4" s="1"/>
  <c r="AO141" i="4"/>
  <c r="AN141" i="4"/>
  <c r="F123" i="4"/>
  <c r="AM141" i="4" s="1"/>
  <c r="J116" i="4"/>
  <c r="F116" i="4"/>
  <c r="AM115" i="4"/>
  <c r="B116" i="4"/>
  <c r="B123" i="4" s="1"/>
  <c r="AL141" i="4" s="1"/>
  <c r="AJ115" i="4"/>
  <c r="AD96" i="4"/>
  <c r="Z96" i="4"/>
  <c r="V96" i="4"/>
  <c r="R96" i="4"/>
  <c r="N96" i="4"/>
  <c r="J96" i="4"/>
  <c r="F96" i="4"/>
  <c r="B96" i="4"/>
  <c r="AD89" i="4"/>
  <c r="Z89" i="4"/>
  <c r="V89" i="4"/>
  <c r="R89" i="4"/>
  <c r="N89" i="4"/>
  <c r="J89" i="4"/>
  <c r="F89" i="4"/>
  <c r="B89" i="4"/>
  <c r="AS88" i="4"/>
  <c r="AR88" i="4"/>
  <c r="AQ88" i="4"/>
  <c r="AP88" i="4"/>
  <c r="AO88" i="4"/>
  <c r="AN88" i="4"/>
  <c r="AM88" i="4"/>
  <c r="AL88" i="4"/>
  <c r="AJ88" i="4"/>
  <c r="AD69" i="4"/>
  <c r="AT61" i="4" s="1"/>
  <c r="Z69" i="4"/>
  <c r="AS61" i="4"/>
  <c r="V69" i="4"/>
  <c r="R69" i="4"/>
  <c r="J69" i="4"/>
  <c r="AD62" i="4"/>
  <c r="Z62" i="4"/>
  <c r="V62" i="4"/>
  <c r="R62" i="4"/>
  <c r="J62" i="4"/>
  <c r="AR61" i="4"/>
  <c r="AQ61" i="4"/>
  <c r="AO61" i="4"/>
  <c r="AJ61" i="4"/>
  <c r="R44" i="4"/>
  <c r="N44" i="4"/>
  <c r="AP61" i="4" s="1"/>
  <c r="J44" i="4"/>
  <c r="AN61" i="4"/>
  <c r="F44" i="4"/>
  <c r="AM61" i="4" s="1"/>
  <c r="B44" i="4"/>
  <c r="AL61" i="4" s="1"/>
  <c r="R37" i="4"/>
  <c r="AP36" i="4" s="1"/>
  <c r="N37" i="4"/>
  <c r="AO36" i="4" s="1"/>
  <c r="J37" i="4"/>
  <c r="F37" i="4"/>
  <c r="AM36" i="4" s="1"/>
  <c r="B37" i="4"/>
  <c r="AL36" i="4" s="1"/>
  <c r="AN36" i="4"/>
  <c r="AJ36" i="4"/>
  <c r="V17" i="4"/>
  <c r="R17" i="4"/>
  <c r="N17" i="4"/>
  <c r="J17" i="4"/>
  <c r="F17" i="4"/>
  <c r="B17" i="4"/>
  <c r="V10" i="4"/>
  <c r="AQ9" i="4"/>
  <c r="R10" i="4"/>
  <c r="N10" i="4"/>
  <c r="AO9" i="4" s="1"/>
  <c r="J10" i="4"/>
  <c r="F10" i="4"/>
  <c r="AM9" i="4" s="1"/>
  <c r="B10" i="4"/>
  <c r="AL9" i="4" s="1"/>
  <c r="AP9" i="4"/>
  <c r="AN9" i="4"/>
  <c r="AJ9" i="4"/>
  <c r="AA2" i="3"/>
  <c r="X2" i="3"/>
  <c r="U2" i="3"/>
  <c r="U6" i="3" s="1"/>
  <c r="R2" i="3"/>
  <c r="O2" i="3"/>
  <c r="O6" i="3" s="1"/>
  <c r="L2" i="3"/>
  <c r="L6" i="3" s="1"/>
  <c r="I2" i="3"/>
  <c r="I6" i="3" s="1"/>
  <c r="F2" i="3"/>
  <c r="F6" i="3" s="1"/>
  <c r="C2" i="3"/>
  <c r="C6" i="3" s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AA6" i="3"/>
  <c r="X6" i="3"/>
  <c r="R6" i="3"/>
  <c r="AL115" i="5"/>
  <c r="AN115" i="5"/>
  <c r="J123" i="4"/>
  <c r="AN115" i="4"/>
  <c r="AO141" i="2"/>
  <c r="AN141" i="2"/>
  <c r="AQ61" i="2"/>
  <c r="F176" i="2"/>
  <c r="B176" i="2"/>
  <c r="AL168" i="2" s="1"/>
  <c r="BA169" i="2"/>
  <c r="F169" i="2"/>
  <c r="B169" i="2"/>
  <c r="AM168" i="2"/>
  <c r="AJ168" i="2"/>
  <c r="F42" i="2"/>
  <c r="F41" i="2"/>
  <c r="F40" i="2"/>
  <c r="F39" i="2"/>
  <c r="F38" i="2"/>
  <c r="Z69" i="2"/>
  <c r="AS61" i="2" s="1"/>
  <c r="Z62" i="2"/>
  <c r="AD69" i="2"/>
  <c r="AT61" i="2" s="1"/>
  <c r="AD62" i="2"/>
  <c r="BA94" i="2"/>
  <c r="BA93" i="2"/>
  <c r="BA92" i="2"/>
  <c r="BA91" i="2"/>
  <c r="BA90" i="2"/>
  <c r="AJ195" i="2"/>
  <c r="AJ115" i="2"/>
  <c r="Z209" i="2"/>
  <c r="R209" i="2"/>
  <c r="Z208" i="2"/>
  <c r="R208" i="2"/>
  <c r="Z207" i="2"/>
  <c r="R207" i="2"/>
  <c r="Z206" i="2"/>
  <c r="R206" i="2"/>
  <c r="Z205" i="2"/>
  <c r="R205" i="2"/>
  <c r="AD203" i="2"/>
  <c r="AS195" i="2" s="1"/>
  <c r="Z203" i="2"/>
  <c r="AR195" i="2" s="1"/>
  <c r="V203" i="2"/>
  <c r="AQ195" i="2" s="1"/>
  <c r="R203" i="2"/>
  <c r="AP195" i="2" s="1"/>
  <c r="N203" i="2"/>
  <c r="AO195" i="2" s="1"/>
  <c r="J203" i="2"/>
  <c r="AN195" i="2" s="1"/>
  <c r="F203" i="2"/>
  <c r="AM195" i="2" s="1"/>
  <c r="B203" i="2"/>
  <c r="AL195" i="2" s="1"/>
  <c r="BA204" i="2"/>
  <c r="BB204" i="2" s="1"/>
  <c r="AD196" i="2"/>
  <c r="Z196" i="2"/>
  <c r="V196" i="2"/>
  <c r="R196" i="2"/>
  <c r="N196" i="2"/>
  <c r="J196" i="2"/>
  <c r="F196" i="2"/>
  <c r="B196" i="2"/>
  <c r="BA144" i="2"/>
  <c r="BA143" i="2"/>
  <c r="BA142" i="2"/>
  <c r="N142" i="2"/>
  <c r="N149" i="2" s="1"/>
  <c r="J142" i="2"/>
  <c r="J149" i="2" s="1"/>
  <c r="F123" i="2"/>
  <c r="AM141" i="2" s="1"/>
  <c r="BA118" i="2"/>
  <c r="BA117" i="2"/>
  <c r="BA116" i="2"/>
  <c r="J116" i="2"/>
  <c r="J123" i="2" s="1"/>
  <c r="F116" i="2"/>
  <c r="AM115" i="2" s="1"/>
  <c r="B116" i="2"/>
  <c r="AL115" i="2"/>
  <c r="AD102" i="2"/>
  <c r="V102" i="2"/>
  <c r="AD101" i="2"/>
  <c r="V101" i="2"/>
  <c r="AD100" i="2"/>
  <c r="V100" i="2"/>
  <c r="AD99" i="2"/>
  <c r="V99" i="2"/>
  <c r="AD98" i="2"/>
  <c r="V98" i="2"/>
  <c r="AD96" i="2"/>
  <c r="Z96" i="2"/>
  <c r="V96" i="2"/>
  <c r="R96" i="2"/>
  <c r="O96" i="2"/>
  <c r="O96" i="4" s="1"/>
  <c r="N96" i="2"/>
  <c r="J96" i="2"/>
  <c r="F96" i="2"/>
  <c r="B96" i="2"/>
  <c r="BA89" i="2"/>
  <c r="AD89" i="2"/>
  <c r="Z89" i="2"/>
  <c r="V89" i="2"/>
  <c r="R89" i="2"/>
  <c r="N89" i="2"/>
  <c r="J89" i="2"/>
  <c r="F89" i="2"/>
  <c r="B89" i="2"/>
  <c r="AS88" i="2"/>
  <c r="AR88" i="2"/>
  <c r="AQ88" i="2"/>
  <c r="AP88" i="2"/>
  <c r="AO88" i="2"/>
  <c r="AN88" i="2"/>
  <c r="AM88" i="2"/>
  <c r="AL88" i="2"/>
  <c r="AJ88" i="2"/>
  <c r="V69" i="2"/>
  <c r="AR61" i="2" s="1"/>
  <c r="R69" i="2"/>
  <c r="J69" i="2"/>
  <c r="AO61" i="2" s="1"/>
  <c r="BA65" i="2"/>
  <c r="BA64" i="2"/>
  <c r="BA63" i="2"/>
  <c r="BA62" i="2"/>
  <c r="V62" i="2"/>
  <c r="R62" i="2"/>
  <c r="J62" i="2"/>
  <c r="AJ61" i="2"/>
  <c r="R44" i="2"/>
  <c r="N44" i="2"/>
  <c r="AP61" i="2" s="1"/>
  <c r="J44" i="2"/>
  <c r="AN61" i="2" s="1"/>
  <c r="F44" i="2"/>
  <c r="AM61" i="2" s="1"/>
  <c r="B44" i="2"/>
  <c r="AL61" i="2" s="1"/>
  <c r="BA41" i="2"/>
  <c r="BA40" i="2"/>
  <c r="BA39" i="2"/>
  <c r="BA38" i="2"/>
  <c r="BA37" i="2"/>
  <c r="R37" i="2"/>
  <c r="AP36" i="2" s="1"/>
  <c r="N37" i="2"/>
  <c r="AO36" i="2" s="1"/>
  <c r="J37" i="2"/>
  <c r="AN36" i="2" s="1"/>
  <c r="F37" i="2"/>
  <c r="B37" i="2"/>
  <c r="AL36" i="2" s="1"/>
  <c r="AM36" i="2"/>
  <c r="AJ36" i="2"/>
  <c r="V23" i="2"/>
  <c r="V22" i="2"/>
  <c r="V21" i="2"/>
  <c r="V20" i="2"/>
  <c r="V19" i="2"/>
  <c r="V17" i="2"/>
  <c r="R17" i="2"/>
  <c r="N17" i="2"/>
  <c r="J17" i="2"/>
  <c r="F17" i="2"/>
  <c r="B17" i="2"/>
  <c r="BA13" i="2"/>
  <c r="BA12" i="2"/>
  <c r="BA11" i="2"/>
  <c r="BA10" i="2"/>
  <c r="V10" i="2"/>
  <c r="AQ9" i="2"/>
  <c r="R10" i="2"/>
  <c r="AP9" i="2"/>
  <c r="N10" i="2"/>
  <c r="AO9" i="2"/>
  <c r="J10" i="2"/>
  <c r="F10" i="2"/>
  <c r="B10" i="2"/>
  <c r="AL9" i="2"/>
  <c r="AN9" i="2"/>
  <c r="AM9" i="2"/>
  <c r="AJ9" i="2"/>
  <c r="B123" i="2"/>
  <c r="AL141" i="2" s="1"/>
  <c r="BA204" i="4"/>
  <c r="BA145" i="4"/>
  <c r="BA119" i="4"/>
  <c r="BB118" i="4" s="1"/>
  <c r="BA178" i="2"/>
  <c r="BA95" i="2"/>
  <c r="BB95" i="2" s="1"/>
  <c r="BB197" i="4"/>
  <c r="BB145" i="4"/>
  <c r="BB143" i="4"/>
  <c r="BB144" i="4"/>
  <c r="BB142" i="4"/>
  <c r="BB119" i="4"/>
  <c r="BB171" i="2"/>
  <c r="R213" i="5"/>
  <c r="N106" i="5"/>
  <c r="B27" i="5"/>
  <c r="N106" i="4"/>
  <c r="V27" i="4"/>
  <c r="J27" i="2"/>
  <c r="N54" i="2"/>
  <c r="R106" i="5"/>
  <c r="J133" i="2"/>
  <c r="B213" i="5"/>
  <c r="V79" i="5"/>
  <c r="J133" i="5"/>
  <c r="V213" i="4"/>
  <c r="F27" i="4"/>
  <c r="J159" i="5"/>
  <c r="N54" i="5"/>
  <c r="N27" i="5"/>
  <c r="J159" i="4"/>
  <c r="N54" i="4"/>
  <c r="F213" i="2"/>
  <c r="J54" i="2"/>
  <c r="AH186" i="5"/>
  <c r="R213" i="2"/>
  <c r="J79" i="5"/>
  <c r="AH133" i="4"/>
  <c r="B27" i="2"/>
  <c r="L14" i="5"/>
  <c r="AM121" i="4"/>
  <c r="AM12" i="5"/>
  <c r="H174" i="5"/>
  <c r="AM125" i="5"/>
  <c r="AN22" i="4"/>
  <c r="P90" i="5"/>
  <c r="AT70" i="5"/>
  <c r="AO102" i="2"/>
  <c r="AM119" i="4"/>
  <c r="AL172" i="4"/>
  <c r="AO98" i="5"/>
  <c r="AO48" i="2"/>
  <c r="R27" i="5"/>
  <c r="Z106" i="2"/>
  <c r="AD213" i="2"/>
  <c r="AM208" i="5"/>
  <c r="AS74" i="4"/>
  <c r="AM181" i="5"/>
  <c r="H199" i="2"/>
  <c r="AF66" i="2"/>
  <c r="K203" i="2"/>
  <c r="AL172" i="5"/>
  <c r="AR95" i="4"/>
  <c r="AN207" i="2"/>
  <c r="AN10" i="5"/>
  <c r="AM181" i="2"/>
  <c r="AF65" i="5"/>
  <c r="P93" i="4"/>
  <c r="AN153" i="2"/>
  <c r="AR97" i="4"/>
  <c r="AM21" i="4"/>
  <c r="AN11" i="4"/>
  <c r="AM117" i="5"/>
  <c r="Z79" i="4"/>
  <c r="V106" i="2"/>
  <c r="AH27" i="4"/>
  <c r="AO73" i="4"/>
  <c r="AM205" i="2"/>
  <c r="AS70" i="4"/>
  <c r="AL169" i="5"/>
  <c r="K123" i="2"/>
  <c r="AT74" i="5"/>
  <c r="H13" i="2"/>
  <c r="AR102" i="5"/>
  <c r="AQ203" i="4"/>
  <c r="AM200" i="4"/>
  <c r="AQ202" i="4"/>
  <c r="AB64" i="2"/>
  <c r="AM122" i="4"/>
  <c r="AO98" i="2"/>
  <c r="AD106" i="2"/>
  <c r="C123" i="2"/>
  <c r="AF67" i="5"/>
  <c r="L15" i="5"/>
  <c r="G44" i="2"/>
  <c r="AR100" i="2"/>
  <c r="AS65" i="2"/>
  <c r="H121" i="2"/>
  <c r="AN16" i="5"/>
  <c r="AB65" i="4"/>
  <c r="AT64" i="5"/>
  <c r="AM147" i="5"/>
  <c r="AR63" i="2"/>
  <c r="P90" i="4"/>
  <c r="C44" i="2"/>
  <c r="AM146" i="5"/>
  <c r="AQ201" i="5"/>
  <c r="AL173" i="5"/>
  <c r="AL170" i="2"/>
  <c r="AS74" i="2"/>
  <c r="N213" i="5"/>
  <c r="N159" i="5"/>
  <c r="B54" i="5"/>
  <c r="J106" i="4"/>
  <c r="B27" i="4"/>
  <c r="F133" i="2"/>
  <c r="AH213" i="4"/>
  <c r="Z213" i="2"/>
  <c r="AH106" i="2"/>
  <c r="F186" i="5"/>
  <c r="R54" i="5"/>
  <c r="F106" i="5"/>
  <c r="J213" i="4"/>
  <c r="F106" i="4"/>
  <c r="Z213" i="5"/>
  <c r="J27" i="5"/>
  <c r="R213" i="4"/>
  <c r="V106" i="4"/>
  <c r="R106" i="4"/>
  <c r="R106" i="2"/>
  <c r="AH213" i="2"/>
  <c r="AH79" i="5"/>
  <c r="J106" i="2"/>
  <c r="Z106" i="4"/>
  <c r="AH213" i="5"/>
  <c r="AH54" i="2"/>
  <c r="AL179" i="5"/>
  <c r="AR95" i="2"/>
  <c r="AM155" i="2"/>
  <c r="AM124" i="4"/>
  <c r="AN15" i="2"/>
  <c r="AN15" i="4"/>
  <c r="AO62" i="5"/>
  <c r="AT69" i="4"/>
  <c r="AO74" i="5"/>
  <c r="O17" i="2"/>
  <c r="AO72" i="4"/>
  <c r="AQ196" i="2"/>
  <c r="AM156" i="4"/>
  <c r="B213" i="4"/>
  <c r="V27" i="2"/>
  <c r="R79" i="2"/>
  <c r="AQ198" i="5"/>
  <c r="AO91" i="2"/>
  <c r="AN18" i="4"/>
  <c r="AO37" i="2"/>
  <c r="AL179" i="4"/>
  <c r="AM16" i="2"/>
  <c r="X198" i="2"/>
  <c r="AL178" i="5"/>
  <c r="AO102" i="5"/>
  <c r="AS66" i="5"/>
  <c r="AM22" i="2"/>
  <c r="AN13" i="5"/>
  <c r="K149" i="2"/>
  <c r="X64" i="2"/>
  <c r="AB67" i="5"/>
  <c r="AN16" i="2"/>
  <c r="AM11" i="5"/>
  <c r="V213" i="5"/>
  <c r="V79" i="4"/>
  <c r="AH79" i="2"/>
  <c r="AH186" i="4"/>
  <c r="AB63" i="5"/>
  <c r="H11" i="2"/>
  <c r="AO92" i="5"/>
  <c r="X199" i="2"/>
  <c r="L199" i="2"/>
  <c r="AS62" i="5"/>
  <c r="AN21" i="4"/>
  <c r="AS69" i="4"/>
  <c r="AR92" i="2"/>
  <c r="AM124" i="2"/>
  <c r="L119" i="2"/>
  <c r="AM175" i="2"/>
  <c r="AT66" i="5"/>
  <c r="AQ207" i="4"/>
  <c r="X198" i="4"/>
  <c r="AN126" i="2"/>
  <c r="AM117" i="4"/>
  <c r="AM207" i="2"/>
  <c r="AT68" i="5"/>
  <c r="AN196" i="2"/>
  <c r="AS72" i="4"/>
  <c r="AO64" i="2"/>
  <c r="AQ200" i="4"/>
  <c r="AM142" i="2"/>
  <c r="AR91" i="5"/>
  <c r="AO99" i="2"/>
  <c r="P92" i="5"/>
  <c r="AN10" i="2"/>
  <c r="B186" i="5"/>
  <c r="AM200" i="2"/>
  <c r="S96" i="2"/>
  <c r="F213" i="5"/>
  <c r="J133" i="4"/>
  <c r="N27" i="4"/>
  <c r="AH27" i="2"/>
  <c r="AH159" i="2"/>
  <c r="AD79" i="5"/>
  <c r="F213" i="4"/>
  <c r="B106" i="5"/>
  <c r="N213" i="4"/>
  <c r="J54" i="4"/>
  <c r="AH54" i="5"/>
  <c r="AD213" i="5"/>
  <c r="AH79" i="4"/>
  <c r="AM144" i="4"/>
  <c r="L65" i="4"/>
  <c r="AO90" i="2"/>
  <c r="AS73" i="5"/>
  <c r="AM174" i="5"/>
  <c r="AT68" i="2"/>
  <c r="W69" i="2"/>
  <c r="B133" i="2"/>
  <c r="AL171" i="4"/>
  <c r="AM146" i="4"/>
  <c r="H170" i="2"/>
  <c r="L14" i="4"/>
  <c r="AQ202" i="2"/>
  <c r="AO65" i="4"/>
  <c r="AL176" i="5"/>
  <c r="AN19" i="4"/>
  <c r="AM15" i="2"/>
  <c r="F27" i="2"/>
  <c r="AM200" i="5"/>
  <c r="AB91" i="5"/>
  <c r="P38" i="2"/>
  <c r="AR94" i="2"/>
  <c r="AM173" i="4"/>
  <c r="AL181" i="2"/>
  <c r="AQ200" i="5"/>
  <c r="B54" i="4"/>
  <c r="H199" i="4"/>
  <c r="AO103" i="4"/>
  <c r="AM143" i="5"/>
  <c r="S17" i="2"/>
  <c r="AO99" i="5"/>
  <c r="AL179" i="2"/>
  <c r="AM124" i="5"/>
  <c r="H15" i="5"/>
  <c r="AM21" i="2"/>
  <c r="AP73" i="2"/>
  <c r="AO97" i="4"/>
  <c r="AB64" i="5"/>
  <c r="AM204" i="2"/>
  <c r="AT76" i="2"/>
  <c r="AR92" i="4"/>
  <c r="AP94" i="2"/>
  <c r="AS208" i="2"/>
  <c r="AM198" i="4"/>
  <c r="AP10" i="2"/>
  <c r="D173" i="2"/>
  <c r="AL90" i="2"/>
  <c r="D119" i="2"/>
  <c r="AO95" i="5"/>
  <c r="AQ197" i="5"/>
  <c r="AM152" i="4"/>
  <c r="D170" i="2"/>
  <c r="AM149" i="2"/>
  <c r="P94" i="4"/>
  <c r="AO90" i="4"/>
  <c r="H120" i="4"/>
  <c r="AN119" i="2"/>
  <c r="AM180" i="2"/>
  <c r="AP15" i="2"/>
  <c r="D174" i="5"/>
  <c r="AL148" i="2"/>
  <c r="AM153" i="4"/>
  <c r="AR97" i="2"/>
  <c r="AM119" i="5"/>
  <c r="AM122" i="5"/>
  <c r="AN123" i="2"/>
  <c r="AO50" i="2"/>
  <c r="AT73" i="4"/>
  <c r="AP48" i="2"/>
  <c r="P92" i="2"/>
  <c r="AQ209" i="4"/>
  <c r="AO96" i="5"/>
  <c r="AS202" i="2"/>
  <c r="H11" i="5"/>
  <c r="AN122" i="2"/>
  <c r="AS75" i="4"/>
  <c r="AM155" i="4"/>
  <c r="H197" i="5"/>
  <c r="AN142" i="2"/>
  <c r="AN90" i="2"/>
  <c r="F54" i="5"/>
  <c r="AN18" i="5"/>
  <c r="AS197" i="2"/>
  <c r="H172" i="5"/>
  <c r="AR99" i="4"/>
  <c r="AF63" i="5"/>
  <c r="AB91" i="2"/>
  <c r="L64" i="2"/>
  <c r="AM182" i="2"/>
  <c r="AT72" i="5"/>
  <c r="AP69" i="2"/>
  <c r="AM204" i="4"/>
  <c r="AM18" i="4"/>
  <c r="AT66" i="2"/>
  <c r="AM67" i="2"/>
  <c r="AM116" i="2"/>
  <c r="P12" i="2"/>
  <c r="C203" i="2"/>
  <c r="H171" i="5"/>
  <c r="AQ24" i="2"/>
  <c r="AO69" i="2"/>
  <c r="AQ20" i="2"/>
  <c r="H118" i="5"/>
  <c r="D170" i="4"/>
  <c r="AN23" i="5"/>
  <c r="AP92" i="5"/>
  <c r="AM150" i="4"/>
  <c r="AB91" i="4"/>
  <c r="AM24" i="4"/>
  <c r="AL154" i="2"/>
  <c r="T39" i="2"/>
  <c r="AP42" i="2"/>
  <c r="AP16" i="2"/>
  <c r="AM202" i="2"/>
  <c r="AD106" i="5"/>
  <c r="N159" i="4"/>
  <c r="F54" i="4"/>
  <c r="N213" i="2"/>
  <c r="B106" i="2"/>
  <c r="V106" i="5"/>
  <c r="AD79" i="4"/>
  <c r="R79" i="5"/>
  <c r="Z213" i="4"/>
  <c r="B186" i="2"/>
  <c r="AH133" i="2"/>
  <c r="J213" i="5"/>
  <c r="AH159" i="5"/>
  <c r="AM153" i="2"/>
  <c r="O44" i="2"/>
  <c r="AM126" i="5"/>
  <c r="AM209" i="4"/>
  <c r="AM16" i="4"/>
  <c r="AM156" i="5"/>
  <c r="B133" i="5"/>
  <c r="N159" i="2"/>
  <c r="AO72" i="5"/>
  <c r="AS76" i="2"/>
  <c r="H117" i="4"/>
  <c r="AM174" i="4"/>
  <c r="AM149" i="5"/>
  <c r="P90" i="2"/>
  <c r="AM154" i="2"/>
  <c r="AM207" i="5"/>
  <c r="AM180" i="4"/>
  <c r="J79" i="2"/>
  <c r="H120" i="5"/>
  <c r="AL183" i="5"/>
  <c r="AO67" i="4"/>
  <c r="C96" i="2"/>
  <c r="AN197" i="2"/>
  <c r="AO21" i="2"/>
  <c r="AL169" i="4"/>
  <c r="AD79" i="2"/>
  <c r="D174" i="4"/>
  <c r="AB63" i="2"/>
  <c r="AR89" i="4"/>
  <c r="AO45" i="2"/>
  <c r="AO75" i="5"/>
  <c r="AL151" i="2"/>
  <c r="AM123" i="2"/>
  <c r="AS69" i="2"/>
  <c r="AO63" i="5"/>
  <c r="AN19" i="2"/>
  <c r="AO68" i="5"/>
  <c r="AR96" i="2"/>
  <c r="AN17" i="2"/>
  <c r="L120" i="2"/>
  <c r="H13" i="5"/>
  <c r="AL183" i="4"/>
  <c r="D172" i="4"/>
  <c r="AM125" i="2"/>
  <c r="H38" i="2"/>
  <c r="AM201" i="2"/>
  <c r="AL39" i="2"/>
  <c r="AL47" i="2"/>
  <c r="H12" i="5"/>
  <c r="AR99" i="2"/>
  <c r="X197" i="5"/>
  <c r="AL126" i="2"/>
  <c r="AQ199" i="2"/>
  <c r="L13" i="4"/>
  <c r="X201" i="4"/>
  <c r="AO73" i="2"/>
  <c r="AP49" i="2"/>
  <c r="AR98" i="4"/>
  <c r="AL92" i="2"/>
  <c r="L197" i="2"/>
  <c r="AR101" i="2"/>
  <c r="D91" i="2"/>
  <c r="AO67" i="2"/>
  <c r="AO39" i="2"/>
  <c r="L15" i="4"/>
  <c r="AN117" i="2"/>
  <c r="AP92" i="2"/>
  <c r="L63" i="2"/>
  <c r="AM128" i="5"/>
  <c r="AN156" i="2"/>
  <c r="AL130" i="2"/>
  <c r="AQ210" i="4"/>
  <c r="L117" i="2"/>
  <c r="H200" i="5"/>
  <c r="AP71" i="2"/>
  <c r="AR94" i="5"/>
  <c r="AN205" i="2"/>
  <c r="AT75" i="2"/>
  <c r="AN209" i="2"/>
  <c r="AM205" i="4"/>
  <c r="AH54" i="4"/>
  <c r="AO70" i="5"/>
  <c r="H117" i="5"/>
  <c r="AP66" i="2"/>
  <c r="AT74" i="4"/>
  <c r="H170" i="5"/>
  <c r="AS70" i="5"/>
  <c r="AB90" i="4"/>
  <c r="AM179" i="4"/>
  <c r="AM209" i="5"/>
  <c r="AO76" i="4"/>
  <c r="H198" i="5"/>
  <c r="AO70" i="4"/>
  <c r="AL120" i="2"/>
  <c r="AF64" i="5"/>
  <c r="L12" i="2"/>
  <c r="AM198" i="2"/>
  <c r="L143" i="2"/>
  <c r="AN206" i="2"/>
  <c r="AM149" i="4"/>
  <c r="L118" i="2"/>
  <c r="T38" i="2"/>
  <c r="AT69" i="5"/>
  <c r="AL182" i="2"/>
  <c r="AN148" i="2"/>
  <c r="AO204" i="2"/>
  <c r="H201" i="4"/>
  <c r="AM118" i="2"/>
  <c r="AN24" i="2"/>
  <c r="Z106" i="5"/>
  <c r="R79" i="4"/>
  <c r="Z79" i="2"/>
  <c r="J213" i="2"/>
  <c r="F133" i="5"/>
  <c r="AD213" i="4"/>
  <c r="J27" i="4"/>
  <c r="J54" i="5"/>
  <c r="B133" i="4"/>
  <c r="R54" i="2"/>
  <c r="F54" i="2"/>
  <c r="R27" i="4"/>
  <c r="AH106" i="4"/>
  <c r="AB93" i="5"/>
  <c r="AO93" i="2"/>
  <c r="AM129" i="4"/>
  <c r="AO72" i="2"/>
  <c r="H121" i="4"/>
  <c r="AM123" i="5"/>
  <c r="B106" i="4"/>
  <c r="AH186" i="2"/>
  <c r="L66" i="4"/>
  <c r="AM177" i="4"/>
  <c r="AM152" i="2"/>
  <c r="AM123" i="4"/>
  <c r="AS62" i="4"/>
  <c r="AR90" i="2"/>
  <c r="AP75" i="2"/>
  <c r="AM127" i="5"/>
  <c r="V27" i="5"/>
  <c r="J159" i="2"/>
  <c r="AM10" i="4"/>
  <c r="AR102" i="2"/>
  <c r="AE203" i="2"/>
  <c r="AF63" i="2"/>
  <c r="AO73" i="5"/>
  <c r="AM172" i="5"/>
  <c r="AO15" i="2"/>
  <c r="D171" i="5"/>
  <c r="AM130" i="4"/>
  <c r="AM19" i="4"/>
  <c r="S44" i="2"/>
  <c r="AS72" i="2"/>
  <c r="AN12" i="2"/>
  <c r="AM203" i="2"/>
  <c r="V79" i="2"/>
  <c r="AM147" i="4"/>
  <c r="AR91" i="2"/>
  <c r="AR92" i="5"/>
  <c r="H118" i="2"/>
  <c r="AM170" i="2"/>
  <c r="AN202" i="2"/>
  <c r="D173" i="5"/>
  <c r="AO11" i="2"/>
  <c r="AN12" i="4"/>
  <c r="X200" i="5"/>
  <c r="X201" i="2"/>
  <c r="AM148" i="5"/>
  <c r="AB66" i="2"/>
  <c r="AO62" i="4"/>
  <c r="T12" i="2"/>
  <c r="AP38" i="2"/>
  <c r="AM173" i="2"/>
  <c r="AT66" i="4"/>
  <c r="AO69" i="5"/>
  <c r="AQ202" i="5"/>
  <c r="AO63" i="2"/>
  <c r="H118" i="4"/>
  <c r="AN200" i="2"/>
  <c r="AM43" i="2"/>
  <c r="AM203" i="4"/>
  <c r="AT67" i="4"/>
  <c r="T90" i="2"/>
  <c r="AN151" i="2"/>
  <c r="AM14" i="5"/>
  <c r="AN20" i="5"/>
  <c r="D120" i="2"/>
  <c r="AO17" i="2"/>
  <c r="AM13" i="5"/>
  <c r="AR65" i="2"/>
  <c r="AM126" i="2"/>
  <c r="D171" i="2"/>
  <c r="AM14" i="4"/>
  <c r="AP100" i="2"/>
  <c r="AR97" i="5"/>
  <c r="AQ204" i="2"/>
  <c r="P11" i="2"/>
  <c r="AM72" i="2"/>
  <c r="AN13" i="2"/>
  <c r="AS76" i="4"/>
  <c r="AO13" i="2"/>
  <c r="K96" i="2"/>
  <c r="H13" i="4"/>
  <c r="B213" i="2"/>
  <c r="P40" i="2"/>
  <c r="AM12" i="2"/>
  <c r="AM23" i="5"/>
  <c r="AM197" i="2"/>
  <c r="AN203" i="2"/>
  <c r="AQ196" i="4"/>
  <c r="D174" i="2"/>
  <c r="AM145" i="2"/>
  <c r="AS204" i="2"/>
  <c r="AT69" i="2"/>
  <c r="H197" i="4"/>
  <c r="T91" i="2"/>
  <c r="S96" i="5"/>
  <c r="AM208" i="4"/>
  <c r="AT64" i="4"/>
  <c r="AO99" i="4"/>
  <c r="AQ17" i="2"/>
  <c r="X200" i="4"/>
  <c r="AR100" i="5"/>
  <c r="L201" i="2"/>
  <c r="AR67" i="2"/>
  <c r="AT71" i="2"/>
  <c r="AP37" i="2"/>
  <c r="X67" i="2"/>
  <c r="AS68" i="5"/>
  <c r="AR72" i="2"/>
  <c r="AP93" i="5"/>
  <c r="H173" i="2"/>
  <c r="AQ65" i="2"/>
  <c r="AO67" i="5"/>
  <c r="AN198" i="2"/>
  <c r="AF200" i="2"/>
  <c r="AR94" i="4"/>
  <c r="B186" i="4"/>
  <c r="F133" i="4"/>
  <c r="AH106" i="5"/>
  <c r="AM127" i="4"/>
  <c r="AO51" i="2"/>
  <c r="AS70" i="2"/>
  <c r="AR101" i="5"/>
  <c r="F186" i="4"/>
  <c r="AS205" i="2"/>
  <c r="L65" i="5"/>
  <c r="AO63" i="4"/>
  <c r="AH27" i="5"/>
  <c r="AQ209" i="5"/>
  <c r="L11" i="5"/>
  <c r="P93" i="5"/>
  <c r="AM16" i="5"/>
  <c r="H14" i="4"/>
  <c r="AS65" i="5"/>
  <c r="AM70" i="2"/>
  <c r="AL68" i="2"/>
  <c r="AL73" i="2"/>
  <c r="AL123" i="2"/>
  <c r="AS68" i="4"/>
  <c r="AT73" i="5"/>
  <c r="AM171" i="5"/>
  <c r="AM24" i="2"/>
  <c r="W17" i="2"/>
  <c r="AL69" i="2"/>
  <c r="AF65" i="2"/>
  <c r="L147" i="2"/>
  <c r="AO103" i="2"/>
  <c r="AR98" i="5"/>
  <c r="W96" i="2"/>
  <c r="AQ210" i="5"/>
  <c r="AQ197" i="2"/>
  <c r="P93" i="2"/>
  <c r="AP90" i="5"/>
  <c r="AO206" i="2"/>
  <c r="AQ75" i="2"/>
  <c r="AM183" i="4"/>
  <c r="L63" i="5"/>
  <c r="D172" i="5"/>
  <c r="AR93" i="5"/>
  <c r="AO100" i="4"/>
  <c r="P91" i="5"/>
  <c r="AQ66" i="2"/>
  <c r="AL174" i="5"/>
  <c r="AM202" i="4"/>
  <c r="AO197" i="2"/>
  <c r="AN22" i="5"/>
  <c r="AM148" i="2"/>
  <c r="AN143" i="2"/>
  <c r="AP89" i="5"/>
  <c r="AT72" i="2"/>
  <c r="AN20" i="4"/>
  <c r="AM129" i="5"/>
  <c r="H15" i="2"/>
  <c r="X63" i="2"/>
  <c r="AL125" i="2"/>
  <c r="AO89" i="4"/>
  <c r="AS200" i="2"/>
  <c r="P91" i="2"/>
  <c r="AO66" i="4"/>
  <c r="AO76" i="2"/>
  <c r="AM40" i="2"/>
  <c r="AP12" i="2"/>
  <c r="AL95" i="2"/>
  <c r="AO153" i="2"/>
  <c r="AP103" i="2"/>
  <c r="AM204" i="5"/>
  <c r="L66" i="5"/>
  <c r="X198" i="5"/>
  <c r="AL206" i="2"/>
  <c r="AL173" i="4"/>
  <c r="AM44" i="2"/>
  <c r="D197" i="2"/>
  <c r="AP64" i="2"/>
  <c r="AP17" i="2"/>
  <c r="AS71" i="5"/>
  <c r="AN19" i="5"/>
  <c r="AB92" i="5"/>
  <c r="AS75" i="5"/>
  <c r="AN24" i="5"/>
  <c r="H200" i="4"/>
  <c r="AR69" i="2"/>
  <c r="AN21" i="5"/>
  <c r="X15" i="2"/>
  <c r="AL76" i="2"/>
  <c r="AR99" i="5"/>
  <c r="H15" i="4"/>
  <c r="AP21" i="2"/>
  <c r="AM142" i="4"/>
  <c r="AM178" i="5"/>
  <c r="AM203" i="5"/>
  <c r="AM146" i="2"/>
  <c r="X11" i="2"/>
  <c r="AR74" i="2"/>
  <c r="H117" i="2"/>
  <c r="X197" i="2"/>
  <c r="AP72" i="2"/>
  <c r="AT74" i="2"/>
  <c r="AQ198" i="2"/>
  <c r="AQ208" i="5"/>
  <c r="P42" i="2"/>
  <c r="AP24" i="2"/>
  <c r="AM210" i="5"/>
  <c r="AO74" i="4"/>
  <c r="X12" i="2"/>
  <c r="AM90" i="2"/>
  <c r="AL204" i="2"/>
  <c r="D170" i="5"/>
  <c r="AQ204" i="4"/>
  <c r="AM120" i="4"/>
  <c r="P145" i="2"/>
  <c r="AP98" i="2"/>
  <c r="AM116" i="5"/>
  <c r="L64" i="5"/>
  <c r="AS65" i="4"/>
  <c r="D173" i="4"/>
  <c r="AM41" i="2"/>
  <c r="AT65" i="2"/>
  <c r="AM116" i="4"/>
  <c r="AO98" i="4"/>
  <c r="AO144" i="2"/>
  <c r="D41" i="2"/>
  <c r="D15" i="2"/>
  <c r="D12" i="2"/>
  <c r="AT75" i="5"/>
  <c r="AL208" i="2"/>
  <c r="T14" i="2"/>
  <c r="AL74" i="2"/>
  <c r="AM198" i="5"/>
  <c r="AF67" i="2"/>
  <c r="AL118" i="2"/>
  <c r="D198" i="2"/>
  <c r="AN38" i="2"/>
  <c r="X200" i="2"/>
  <c r="AQ91" i="2"/>
  <c r="AM20" i="2"/>
  <c r="AS64" i="5"/>
  <c r="AM151" i="4"/>
  <c r="AT63" i="2"/>
  <c r="AL202" i="2"/>
  <c r="AH159" i="4"/>
  <c r="F186" i="2"/>
  <c r="N27" i="2"/>
  <c r="AT65" i="5"/>
  <c r="AQ208" i="2"/>
  <c r="AM22" i="4"/>
  <c r="AO75" i="2"/>
  <c r="R27" i="2"/>
  <c r="AM196" i="5"/>
  <c r="H172" i="4"/>
  <c r="AS71" i="2"/>
  <c r="AL174" i="2"/>
  <c r="AM24" i="5"/>
  <c r="AL177" i="2"/>
  <c r="AM182" i="4"/>
  <c r="AT65" i="4"/>
  <c r="AL48" i="2"/>
  <c r="AT67" i="2"/>
  <c r="AM197" i="5"/>
  <c r="AL181" i="5"/>
  <c r="AM120" i="2"/>
  <c r="AF64" i="2"/>
  <c r="AO70" i="2"/>
  <c r="AN10" i="4"/>
  <c r="AL182" i="4"/>
  <c r="L67" i="4"/>
  <c r="O203" i="2"/>
  <c r="AO207" i="2"/>
  <c r="AM46" i="2"/>
  <c r="AF198" i="2"/>
  <c r="O149" i="2"/>
  <c r="AM10" i="5"/>
  <c r="AO92" i="4"/>
  <c r="AL180" i="5"/>
  <c r="AM129" i="2"/>
  <c r="AM201" i="5"/>
  <c r="AM196" i="4"/>
  <c r="AR95" i="5"/>
  <c r="H119" i="4"/>
  <c r="AO41" i="2"/>
  <c r="AM183" i="5"/>
  <c r="AQ207" i="2"/>
  <c r="AO101" i="5"/>
  <c r="AO68" i="2"/>
  <c r="AB67" i="4"/>
  <c r="H119" i="2"/>
  <c r="AS64" i="2"/>
  <c r="AM205" i="5"/>
  <c r="AB93" i="4"/>
  <c r="AP91" i="2"/>
  <c r="AT70" i="2"/>
  <c r="AT72" i="4"/>
  <c r="AM11" i="2"/>
  <c r="AN16" i="4"/>
  <c r="AL63" i="2"/>
  <c r="AM17" i="4"/>
  <c r="AF201" i="2"/>
  <c r="AM76" i="2"/>
  <c r="AQ196" i="5"/>
  <c r="AT67" i="5"/>
  <c r="H171" i="2"/>
  <c r="AM130" i="2"/>
  <c r="H40" i="2"/>
  <c r="AT62" i="4"/>
  <c r="H14" i="2"/>
  <c r="AS63" i="5"/>
  <c r="AN150" i="2"/>
  <c r="AD106" i="4"/>
  <c r="AM11" i="4"/>
  <c r="AM13" i="2"/>
  <c r="AN201" i="2"/>
  <c r="L65" i="2"/>
  <c r="AP103" i="5"/>
  <c r="AQ199" i="4"/>
  <c r="H198" i="4"/>
  <c r="AP50" i="2"/>
  <c r="AQ205" i="2"/>
  <c r="AO97" i="2"/>
  <c r="AM125" i="4"/>
  <c r="K44" i="2"/>
  <c r="AM119" i="2"/>
  <c r="AB64" i="4"/>
  <c r="AL180" i="4"/>
  <c r="H170" i="4"/>
  <c r="AB197" i="2"/>
  <c r="AM174" i="2"/>
  <c r="AM169" i="5"/>
  <c r="AL145" i="2"/>
  <c r="AN22" i="2"/>
  <c r="AO202" i="2"/>
  <c r="AN17" i="5"/>
  <c r="AL203" i="2"/>
  <c r="AO91" i="5"/>
  <c r="L66" i="2"/>
  <c r="AR93" i="2"/>
  <c r="AS67" i="5"/>
  <c r="AR100" i="4"/>
  <c r="V213" i="2"/>
  <c r="AN127" i="2"/>
  <c r="AO62" i="2"/>
  <c r="H174" i="4"/>
  <c r="AL152" i="2"/>
  <c r="AT73" i="2"/>
  <c r="L11" i="2"/>
  <c r="AN14" i="5"/>
  <c r="AB66" i="4"/>
  <c r="AM177" i="2"/>
  <c r="AO89" i="5"/>
  <c r="AO148" i="2"/>
  <c r="AT63" i="5"/>
  <c r="AQ100" i="2"/>
  <c r="AM144" i="2"/>
  <c r="AL181" i="4"/>
  <c r="AS101" i="2"/>
  <c r="AM63" i="2"/>
  <c r="AM150" i="5"/>
  <c r="AF65" i="4"/>
  <c r="AO149" i="2"/>
  <c r="AL173" i="2"/>
  <c r="AM206" i="2"/>
  <c r="AO65" i="2"/>
  <c r="AM71" i="2"/>
  <c r="AL96" i="2"/>
  <c r="AN47" i="2"/>
  <c r="L41" i="2"/>
  <c r="AL38" i="2"/>
  <c r="AQ11" i="2"/>
  <c r="AN15" i="5"/>
  <c r="AM97" i="2"/>
  <c r="AQ198" i="4"/>
  <c r="P39" i="2"/>
  <c r="L121" i="2"/>
  <c r="AM210" i="4"/>
  <c r="AO71" i="4"/>
  <c r="AQ97" i="2"/>
  <c r="AN93" i="2"/>
  <c r="AM10" i="2"/>
  <c r="AL14" i="2"/>
  <c r="AL175" i="2"/>
  <c r="X66" i="2"/>
  <c r="AO89" i="2"/>
  <c r="AP97" i="2"/>
  <c r="AL15" i="2"/>
  <c r="AH133" i="5"/>
  <c r="Z79" i="5"/>
  <c r="N106" i="2"/>
  <c r="AP62" i="2"/>
  <c r="J79" i="4"/>
  <c r="AL182" i="5"/>
  <c r="H173" i="5"/>
  <c r="AM152" i="5"/>
  <c r="AO94" i="4"/>
  <c r="AB94" i="4"/>
  <c r="L200" i="2"/>
  <c r="AM210" i="2"/>
  <c r="AP51" i="2"/>
  <c r="AS73" i="4"/>
  <c r="H199" i="5"/>
  <c r="AL101" i="2"/>
  <c r="AO16" i="2"/>
  <c r="AN147" i="2"/>
  <c r="AB65" i="5"/>
  <c r="AM151" i="5"/>
  <c r="AQ197" i="4"/>
  <c r="AQ203" i="2"/>
  <c r="AM75" i="2"/>
  <c r="AM126" i="4"/>
  <c r="AM175" i="5"/>
  <c r="AF66" i="4"/>
  <c r="AB90" i="2"/>
  <c r="AO64" i="5"/>
  <c r="AO94" i="2"/>
  <c r="AO69" i="4"/>
  <c r="AS206" i="2"/>
  <c r="AP41" i="2"/>
  <c r="AS209" i="2"/>
  <c r="AO44" i="2"/>
  <c r="T15" i="2"/>
  <c r="AO14" i="2"/>
  <c r="AN128" i="2"/>
  <c r="AM122" i="2"/>
  <c r="AR101" i="4"/>
  <c r="AB65" i="2"/>
  <c r="AR102" i="4"/>
  <c r="AS67" i="2"/>
  <c r="AR91" i="4"/>
  <c r="AM150" i="2"/>
  <c r="P201" i="2"/>
  <c r="AS73" i="2"/>
  <c r="AM127" i="2"/>
  <c r="D172" i="2"/>
  <c r="AS66" i="4"/>
  <c r="T92" i="2"/>
  <c r="AO93" i="5"/>
  <c r="AO91" i="4"/>
  <c r="AO150" i="2"/>
  <c r="AO154" i="2"/>
  <c r="L15" i="2"/>
  <c r="T94" i="2"/>
  <c r="AL146" i="2"/>
  <c r="L198" i="2"/>
  <c r="AP68" i="2"/>
  <c r="AR68" i="2"/>
  <c r="AL196" i="2"/>
  <c r="AM68" i="2"/>
  <c r="T94" i="5"/>
  <c r="H201" i="2"/>
  <c r="AT68" i="4"/>
  <c r="P13" i="2"/>
  <c r="AR62" i="2"/>
  <c r="F106" i="2"/>
  <c r="AR89" i="2"/>
  <c r="AL147" i="2"/>
  <c r="AE96" i="2"/>
  <c r="AO66" i="5"/>
  <c r="AM143" i="4"/>
  <c r="AS63" i="4"/>
  <c r="AP95" i="2"/>
  <c r="AL121" i="2"/>
  <c r="AB94" i="2"/>
  <c r="AO71" i="2"/>
  <c r="X14" i="2"/>
  <c r="AA203" i="2"/>
  <c r="L13" i="5"/>
  <c r="AT71" i="5"/>
  <c r="G96" i="2"/>
  <c r="AQ14" i="2"/>
  <c r="D90" i="2"/>
  <c r="AN18" i="2"/>
  <c r="P91" i="4"/>
  <c r="H200" i="2"/>
  <c r="AM117" i="2"/>
  <c r="AL178" i="4"/>
  <c r="AP70" i="2"/>
  <c r="AN74" i="2"/>
  <c r="AL155" i="2"/>
  <c r="AM96" i="2"/>
  <c r="AS96" i="2"/>
  <c r="AM178" i="4"/>
  <c r="AF197" i="2"/>
  <c r="AN11" i="5"/>
  <c r="AM196" i="2"/>
  <c r="AM151" i="2"/>
  <c r="AP101" i="5"/>
  <c r="AN17" i="4"/>
  <c r="AN24" i="4"/>
  <c r="AF63" i="4"/>
  <c r="AM207" i="4"/>
  <c r="AL102" i="2"/>
  <c r="AQ203" i="5"/>
  <c r="AM23" i="2"/>
  <c r="AL180" i="2"/>
  <c r="AM143" i="2"/>
  <c r="AF199" i="2"/>
  <c r="AB67" i="2"/>
  <c r="T67" i="2"/>
  <c r="AM199" i="4"/>
  <c r="AS201" i="2"/>
  <c r="AQ22" i="2"/>
  <c r="AO12" i="2"/>
  <c r="AL71" i="2"/>
  <c r="H119" i="5"/>
  <c r="P15" i="2"/>
  <c r="AS71" i="4"/>
  <c r="AM176" i="5"/>
  <c r="P146" i="2"/>
  <c r="AR200" i="2"/>
  <c r="AQ99" i="2"/>
  <c r="AN71" i="2"/>
  <c r="R54" i="4"/>
  <c r="AM18" i="5"/>
  <c r="AM169" i="4"/>
  <c r="L146" i="2"/>
  <c r="AP101" i="2"/>
  <c r="AM175" i="4"/>
  <c r="AL100" i="2"/>
  <c r="AM145" i="5"/>
  <c r="AN125" i="2"/>
  <c r="AO47" i="2"/>
  <c r="AM128" i="2"/>
  <c r="AP43" i="2"/>
  <c r="AP20" i="2"/>
  <c r="AM50" i="2"/>
  <c r="X197" i="4"/>
  <c r="AO103" i="5"/>
  <c r="C17" i="2"/>
  <c r="AM118" i="5"/>
  <c r="AN121" i="2"/>
  <c r="AN154" i="2"/>
  <c r="AR202" i="2"/>
  <c r="D121" i="2"/>
  <c r="AM18" i="2"/>
  <c r="AM22" i="5"/>
  <c r="AM142" i="5"/>
  <c r="AL117" i="2"/>
  <c r="AP98" i="5"/>
  <c r="AS102" i="2"/>
  <c r="AO24" i="2"/>
  <c r="H42" i="2"/>
  <c r="AN44" i="2"/>
  <c r="L90" i="2"/>
  <c r="H94" i="2"/>
  <c r="AS75" i="2"/>
  <c r="AQ208" i="4"/>
  <c r="AL22" i="2"/>
  <c r="AL156" i="2"/>
  <c r="AQ200" i="2"/>
  <c r="AM73" i="2"/>
  <c r="AM45" i="2"/>
  <c r="AM169" i="2"/>
  <c r="AM199" i="5"/>
  <c r="AL149" i="2"/>
  <c r="AR73" i="2"/>
  <c r="D39" i="2"/>
  <c r="AP18" i="2"/>
  <c r="AN39" i="2"/>
  <c r="AL171" i="5"/>
  <c r="AS92" i="2"/>
  <c r="AM42" i="2"/>
  <c r="AM51" i="2"/>
  <c r="T93" i="5"/>
  <c r="AL99" i="2"/>
  <c r="AL176" i="4"/>
  <c r="AO196" i="2"/>
  <c r="AL17" i="2"/>
  <c r="AM144" i="5"/>
  <c r="AO42" i="2"/>
  <c r="AO92" i="2"/>
  <c r="AQ70" i="2"/>
  <c r="AM74" i="2"/>
  <c r="AN199" i="2"/>
  <c r="AM38" i="2"/>
  <c r="AP22" i="2"/>
  <c r="AP23" i="2"/>
  <c r="AL170" i="5"/>
  <c r="P197" i="2"/>
  <c r="AO71" i="5"/>
  <c r="AL176" i="2"/>
  <c r="X65" i="2"/>
  <c r="X90" i="2"/>
  <c r="AL210" i="2"/>
  <c r="AN95" i="2"/>
  <c r="AP44" i="2"/>
  <c r="AL46" i="2"/>
  <c r="T93" i="2"/>
  <c r="H12" i="2"/>
  <c r="AM69" i="2"/>
  <c r="AL66" i="2"/>
  <c r="AN63" i="2"/>
  <c r="AM156" i="2"/>
  <c r="AO152" i="2"/>
  <c r="AP95" i="5"/>
  <c r="AO95" i="4"/>
  <c r="T91" i="5"/>
  <c r="AL65" i="2"/>
  <c r="T13" i="2"/>
  <c r="P94" i="5"/>
  <c r="AL183" i="2"/>
  <c r="AO101" i="2"/>
  <c r="AF66" i="5"/>
  <c r="AM95" i="2"/>
  <c r="AL178" i="2"/>
  <c r="AN69" i="2"/>
  <c r="AN43" i="2"/>
  <c r="AL19" i="2"/>
  <c r="AL142" i="2"/>
  <c r="S203" i="2"/>
  <c r="AB90" i="5"/>
  <c r="AS69" i="5"/>
  <c r="AL75" i="2"/>
  <c r="AO23" i="2"/>
  <c r="AN12" i="5"/>
  <c r="AQ95" i="2"/>
  <c r="AN89" i="2"/>
  <c r="AM19" i="5"/>
  <c r="AN41" i="2"/>
  <c r="AM178" i="2"/>
  <c r="AS74" i="5"/>
  <c r="D13" i="2"/>
  <c r="AL119" i="2"/>
  <c r="AN75" i="2"/>
  <c r="AL11" i="2"/>
  <c r="AQ206" i="4"/>
  <c r="AP91" i="5"/>
  <c r="H39" i="2"/>
  <c r="AL41" i="2"/>
  <c r="AM130" i="5"/>
  <c r="D11" i="2"/>
  <c r="AO95" i="2"/>
  <c r="AP47" i="2"/>
  <c r="AL201" i="2"/>
  <c r="AN116" i="2"/>
  <c r="AS210" i="2"/>
  <c r="AL150" i="2"/>
  <c r="AP90" i="2"/>
  <c r="AP96" i="2"/>
  <c r="AQ19" i="2"/>
  <c r="AO200" i="2"/>
  <c r="P198" i="2"/>
  <c r="AQ64" i="2"/>
  <c r="P147" i="2"/>
  <c r="AL10" i="2"/>
  <c r="AS91" i="2"/>
  <c r="AS103" i="2"/>
  <c r="L42" i="2"/>
  <c r="AN68" i="2"/>
  <c r="AR209" i="2"/>
  <c r="AB198" i="2"/>
  <c r="AR197" i="2"/>
  <c r="AM89" i="2"/>
  <c r="AM94" i="2"/>
  <c r="AM91" i="2"/>
  <c r="AP200" i="2"/>
  <c r="T198" i="2"/>
  <c r="AP204" i="2"/>
  <c r="AP196" i="2"/>
  <c r="AQ201" i="4"/>
  <c r="AN98" i="2"/>
  <c r="AO20" i="2"/>
  <c r="AL40" i="2"/>
  <c r="AO143" i="2"/>
  <c r="AL37" i="2"/>
  <c r="AQ205" i="4"/>
  <c r="AP11" i="2"/>
  <c r="AN97" i="2"/>
  <c r="AS94" i="2"/>
  <c r="AP99" i="5"/>
  <c r="AS98" i="2"/>
  <c r="AR90" i="5"/>
  <c r="L11" i="4"/>
  <c r="AM177" i="5"/>
  <c r="AN21" i="2"/>
  <c r="AQ68" i="2"/>
  <c r="P14" i="2"/>
  <c r="AQ102" i="2"/>
  <c r="P144" i="2"/>
  <c r="AL43" i="2"/>
  <c r="AM199" i="2"/>
  <c r="AS62" i="2"/>
  <c r="AQ206" i="2"/>
  <c r="AN149" i="2"/>
  <c r="AM173" i="5"/>
  <c r="AO203" i="2"/>
  <c r="AL209" i="2"/>
  <c r="AR66" i="2"/>
  <c r="AS196" i="2"/>
  <c r="AQ12" i="2"/>
  <c r="AQ71" i="2"/>
  <c r="AS97" i="2"/>
  <c r="AN49" i="2"/>
  <c r="AR198" i="2"/>
  <c r="AP209" i="2"/>
  <c r="AP206" i="2"/>
  <c r="AO90" i="5"/>
  <c r="AM154" i="5"/>
  <c r="AQ210" i="2"/>
  <c r="H173" i="4"/>
  <c r="AL171" i="2"/>
  <c r="AM17" i="2"/>
  <c r="S69" i="2"/>
  <c r="H171" i="4"/>
  <c r="AS72" i="5"/>
  <c r="AT62" i="5"/>
  <c r="AO96" i="4"/>
  <c r="AL174" i="4"/>
  <c r="AN11" i="2"/>
  <c r="AP19" i="2"/>
  <c r="AO64" i="4"/>
  <c r="AR89" i="5"/>
  <c r="AP65" i="2"/>
  <c r="AN23" i="2"/>
  <c r="AN118" i="2"/>
  <c r="AR103" i="5"/>
  <c r="AO102" i="4"/>
  <c r="AL42" i="2"/>
  <c r="AP102" i="5"/>
  <c r="AF67" i="4"/>
  <c r="AR96" i="4"/>
  <c r="AM171" i="2"/>
  <c r="AM172" i="2"/>
  <c r="T92" i="5"/>
  <c r="AB94" i="5"/>
  <c r="AR70" i="2"/>
  <c r="AM170" i="5"/>
  <c r="AL197" i="2"/>
  <c r="T64" i="2"/>
  <c r="H201" i="5"/>
  <c r="AM118" i="4"/>
  <c r="AL20" i="2"/>
  <c r="AM65" i="2"/>
  <c r="H14" i="5"/>
  <c r="AM12" i="4"/>
  <c r="AL98" i="2"/>
  <c r="AP46" i="2"/>
  <c r="AL144" i="2"/>
  <c r="AM19" i="2"/>
  <c r="X199" i="4"/>
  <c r="AS63" i="2"/>
  <c r="AP63" i="2"/>
  <c r="AQ96" i="2"/>
  <c r="AN210" i="2"/>
  <c r="AL64" i="2"/>
  <c r="AM15" i="4"/>
  <c r="AL97" i="2"/>
  <c r="AS64" i="4"/>
  <c r="AL122" i="2"/>
  <c r="AF93" i="2"/>
  <c r="AQ73" i="2"/>
  <c r="AQ101" i="2"/>
  <c r="AO198" i="2"/>
  <c r="AN94" i="2"/>
  <c r="AP45" i="2"/>
  <c r="AM176" i="2"/>
  <c r="AS198" i="2"/>
  <c r="P143" i="2"/>
  <c r="AL200" i="2"/>
  <c r="T11" i="2"/>
  <c r="AN103" i="2"/>
  <c r="H12" i="4"/>
  <c r="AN144" i="2"/>
  <c r="H174" i="2"/>
  <c r="AQ103" i="2"/>
  <c r="AO145" i="2"/>
  <c r="L94" i="2"/>
  <c r="L67" i="2"/>
  <c r="X94" i="2"/>
  <c r="AQ18" i="2"/>
  <c r="AP39" i="2"/>
  <c r="AM179" i="2"/>
  <c r="AO74" i="2"/>
  <c r="AO68" i="4"/>
  <c r="L40" i="2"/>
  <c r="X92" i="2"/>
  <c r="AL175" i="5"/>
  <c r="AN66" i="2"/>
  <c r="AR103" i="2"/>
  <c r="AQ13" i="2"/>
  <c r="AM120" i="5"/>
  <c r="AM121" i="2"/>
  <c r="AO38" i="2"/>
  <c r="AO100" i="5"/>
  <c r="AM47" i="2"/>
  <c r="AM182" i="5"/>
  <c r="AS68" i="2"/>
  <c r="AM66" i="2"/>
  <c r="AF64" i="4"/>
  <c r="H41" i="2"/>
  <c r="L38" i="2"/>
  <c r="AO18" i="2"/>
  <c r="AL199" i="2"/>
  <c r="AM171" i="4"/>
  <c r="AB63" i="4"/>
  <c r="AP13" i="2"/>
  <c r="AM21" i="5"/>
  <c r="AM208" i="2"/>
  <c r="L92" i="2"/>
  <c r="AL18" i="2"/>
  <c r="AL62" i="2"/>
  <c r="AO75" i="4"/>
  <c r="AL24" i="2"/>
  <c r="AN20" i="2"/>
  <c r="T199" i="2"/>
  <c r="T42" i="2"/>
  <c r="AQ76" i="2"/>
  <c r="AQ16" i="2"/>
  <c r="P200" i="2"/>
  <c r="D92" i="2"/>
  <c r="T201" i="2"/>
  <c r="AM23" i="4"/>
  <c r="AL205" i="2"/>
  <c r="AN155" i="2"/>
  <c r="AN46" i="2"/>
  <c r="AN23" i="4"/>
  <c r="AQ67" i="2"/>
  <c r="AL70" i="2"/>
  <c r="AN124" i="2"/>
  <c r="D93" i="2"/>
  <c r="AL128" i="2"/>
  <c r="AP89" i="2"/>
  <c r="AQ15" i="2"/>
  <c r="T90" i="5"/>
  <c r="P199" i="2"/>
  <c r="AQ72" i="2"/>
  <c r="D200" i="2"/>
  <c r="AQ93" i="2"/>
  <c r="AL13" i="2"/>
  <c r="AS93" i="2"/>
  <c r="AS90" i="2"/>
  <c r="AN70" i="2"/>
  <c r="L39" i="2"/>
  <c r="AR207" i="2"/>
  <c r="AB200" i="2"/>
  <c r="AR203" i="2"/>
  <c r="AM101" i="2"/>
  <c r="H93" i="2"/>
  <c r="H91" i="2"/>
  <c r="AP201" i="2"/>
  <c r="T197" i="2"/>
  <c r="AP208" i="2"/>
  <c r="AP197" i="2"/>
  <c r="B54" i="2"/>
  <c r="AB66" i="5"/>
  <c r="L12" i="5"/>
  <c r="AM64" i="2"/>
  <c r="AL116" i="2"/>
  <c r="AM170" i="4"/>
  <c r="P94" i="2"/>
  <c r="AT64" i="2"/>
  <c r="AO94" i="5"/>
  <c r="AL94" i="2"/>
  <c r="P92" i="4"/>
  <c r="AS76" i="5"/>
  <c r="X201" i="5"/>
  <c r="AO10" i="2"/>
  <c r="AM176" i="4"/>
  <c r="AM209" i="2"/>
  <c r="AN51" i="2"/>
  <c r="AR75" i="2"/>
  <c r="D14" i="2"/>
  <c r="AO96" i="2"/>
  <c r="L67" i="5"/>
  <c r="AQ201" i="2"/>
  <c r="AN204" i="2"/>
  <c r="AN48" i="2"/>
  <c r="AQ205" i="5"/>
  <c r="AL67" i="2"/>
  <c r="AF90" i="2"/>
  <c r="AT75" i="4"/>
  <c r="AN14" i="2"/>
  <c r="AP67" i="2"/>
  <c r="AS203" i="2"/>
  <c r="AQ199" i="5"/>
  <c r="AR76" i="2"/>
  <c r="D40" i="2"/>
  <c r="AN100" i="2"/>
  <c r="AT76" i="4"/>
  <c r="AL143" i="2"/>
  <c r="AN76" i="2"/>
  <c r="AL50" i="2"/>
  <c r="AM37" i="2"/>
  <c r="AQ90" i="2"/>
  <c r="AQ69" i="2"/>
  <c r="AN65" i="2"/>
  <c r="X93" i="2"/>
  <c r="AP102" i="2"/>
  <c r="AO210" i="2"/>
  <c r="AQ92" i="2"/>
  <c r="AN42" i="2"/>
  <c r="AR205" i="2"/>
  <c r="AM99" i="2"/>
  <c r="AP210" i="2"/>
  <c r="F27" i="5"/>
  <c r="L64" i="4"/>
  <c r="AB93" i="2"/>
  <c r="AM206" i="5"/>
  <c r="AQ207" i="5"/>
  <c r="AO100" i="2"/>
  <c r="AO46" i="2"/>
  <c r="AS67" i="4"/>
  <c r="X199" i="5"/>
  <c r="AM148" i="4"/>
  <c r="H11" i="4"/>
  <c r="AM153" i="5"/>
  <c r="AO19" i="2"/>
  <c r="AM181" i="4"/>
  <c r="AM49" i="2"/>
  <c r="H198" i="2"/>
  <c r="AM197" i="4"/>
  <c r="AL169" i="2"/>
  <c r="D117" i="2"/>
  <c r="AM155" i="5"/>
  <c r="AL91" i="2"/>
  <c r="AN130" i="2"/>
  <c r="AM100" i="2"/>
  <c r="AN64" i="2"/>
  <c r="AO66" i="2"/>
  <c r="P41" i="2"/>
  <c r="AN208" i="2"/>
  <c r="AL129" i="2"/>
  <c r="AO209" i="2"/>
  <c r="AM145" i="4"/>
  <c r="AL177" i="4"/>
  <c r="AO156" i="2"/>
  <c r="AO155" i="2"/>
  <c r="AN152" i="2"/>
  <c r="AO49" i="2"/>
  <c r="AR208" i="2"/>
  <c r="AL44" i="2"/>
  <c r="AL45" i="2"/>
  <c r="AQ10" i="2"/>
  <c r="AL175" i="4"/>
  <c r="AL177" i="5"/>
  <c r="AQ74" i="2"/>
  <c r="AM20" i="5"/>
  <c r="AP74" i="2"/>
  <c r="AL170" i="4"/>
  <c r="AT62" i="2"/>
  <c r="D199" i="2"/>
  <c r="AN92" i="2"/>
  <c r="AO93" i="4"/>
  <c r="X91" i="2"/>
  <c r="AL49" i="2"/>
  <c r="AN145" i="2"/>
  <c r="AL172" i="2"/>
  <c r="D171" i="4"/>
  <c r="AM180" i="5"/>
  <c r="AN40" i="2"/>
  <c r="AL12" i="2"/>
  <c r="AM206" i="4"/>
  <c r="AB92" i="4"/>
  <c r="AR204" i="2"/>
  <c r="AM183" i="2"/>
  <c r="D94" i="2"/>
  <c r="L145" i="2"/>
  <c r="AN73" i="2"/>
  <c r="AR98" i="2"/>
  <c r="T40" i="2"/>
  <c r="AO208" i="2"/>
  <c r="L144" i="2"/>
  <c r="AM154" i="4"/>
  <c r="AM102" i="2"/>
  <c r="D38" i="2"/>
  <c r="AL23" i="2"/>
  <c r="AB92" i="2"/>
  <c r="L14" i="2"/>
  <c r="L13" i="2"/>
  <c r="AM121" i="5"/>
  <c r="AO205" i="2"/>
  <c r="L12" i="4"/>
  <c r="AM14" i="2"/>
  <c r="AN101" i="2"/>
  <c r="AT70" i="4"/>
  <c r="AQ62" i="2"/>
  <c r="L93" i="2"/>
  <c r="AO97" i="5"/>
  <c r="AR90" i="4"/>
  <c r="H121" i="5"/>
  <c r="AM147" i="2"/>
  <c r="AQ63" i="2"/>
  <c r="H172" i="2"/>
  <c r="AN72" i="2"/>
  <c r="D201" i="2"/>
  <c r="AO76" i="5"/>
  <c r="AM20" i="4"/>
  <c r="AL93" i="2"/>
  <c r="AL198" i="2"/>
  <c r="AQ94" i="2"/>
  <c r="AN67" i="2"/>
  <c r="AN45" i="2"/>
  <c r="AO43" i="2"/>
  <c r="AQ209" i="2"/>
  <c r="AQ206" i="5"/>
  <c r="AN120" i="2"/>
  <c r="AN129" i="2"/>
  <c r="AR71" i="2"/>
  <c r="AO146" i="2"/>
  <c r="AR96" i="5"/>
  <c r="AP94" i="5"/>
  <c r="AP40" i="2"/>
  <c r="AM39" i="2"/>
  <c r="AN102" i="2"/>
  <c r="AO22" i="2"/>
  <c r="AN91" i="2"/>
  <c r="AR103" i="4"/>
  <c r="AN146" i="2"/>
  <c r="X13" i="2"/>
  <c r="L91" i="2"/>
  <c r="AM172" i="4"/>
  <c r="L63" i="4"/>
  <c r="AB199" i="2"/>
  <c r="AM15" i="5"/>
  <c r="AN14" i="4"/>
  <c r="AF91" i="2"/>
  <c r="D42" i="2"/>
  <c r="AS199" i="2"/>
  <c r="AL89" i="2"/>
  <c r="AL153" i="2"/>
  <c r="AP93" i="2"/>
  <c r="AQ21" i="2"/>
  <c r="AP97" i="5"/>
  <c r="AO199" i="2"/>
  <c r="T63" i="2"/>
  <c r="AO151" i="2"/>
  <c r="AQ89" i="2"/>
  <c r="AS89" i="2"/>
  <c r="AS100" i="2"/>
  <c r="AF94" i="2"/>
  <c r="AN37" i="2"/>
  <c r="AR199" i="2"/>
  <c r="AR206" i="2"/>
  <c r="AR196" i="2"/>
  <c r="AB201" i="2"/>
  <c r="AM93" i="2"/>
  <c r="AM103" i="2"/>
  <c r="H90" i="2"/>
  <c r="AP205" i="2"/>
  <c r="AP199" i="2"/>
  <c r="AP202" i="2"/>
  <c r="AP203" i="2"/>
  <c r="J106" i="5"/>
  <c r="AS207" i="2"/>
  <c r="AR93" i="4"/>
  <c r="AR64" i="2"/>
  <c r="AM13" i="4"/>
  <c r="AL124" i="2"/>
  <c r="AO65" i="5"/>
  <c r="AQ204" i="5"/>
  <c r="AO201" i="2"/>
  <c r="AM201" i="4"/>
  <c r="H197" i="2"/>
  <c r="AM17" i="5"/>
  <c r="AT76" i="5"/>
  <c r="AO101" i="4"/>
  <c r="AM62" i="2"/>
  <c r="AQ23" i="2"/>
  <c r="AT71" i="4"/>
  <c r="AL127" i="2"/>
  <c r="AS66" i="2"/>
  <c r="T41" i="2"/>
  <c r="AQ98" i="2"/>
  <c r="AM128" i="4"/>
  <c r="AL21" i="2"/>
  <c r="AL207" i="2"/>
  <c r="AM48" i="2"/>
  <c r="AN13" i="4"/>
  <c r="H120" i="2"/>
  <c r="D118" i="2"/>
  <c r="AL72" i="2"/>
  <c r="AF92" i="2"/>
  <c r="AN50" i="2"/>
  <c r="AP76" i="2"/>
  <c r="AP14" i="2"/>
  <c r="AS95" i="2"/>
  <c r="T65" i="2"/>
  <c r="AP96" i="5"/>
  <c r="AN96" i="2"/>
  <c r="AN99" i="2"/>
  <c r="AM98" i="2"/>
  <c r="T66" i="2"/>
  <c r="AL16" i="2"/>
  <c r="AT63" i="4"/>
  <c r="AP198" i="2"/>
  <c r="AL51" i="2"/>
  <c r="AM202" i="5"/>
  <c r="AO40" i="2"/>
  <c r="H92" i="2"/>
  <c r="AM179" i="5"/>
  <c r="AN62" i="2"/>
  <c r="AO142" i="2"/>
  <c r="AL103" i="2"/>
  <c r="AP99" i="2"/>
  <c r="AP100" i="5"/>
  <c r="AO147" i="2"/>
  <c r="AS99" i="2"/>
  <c r="AR201" i="2"/>
  <c r="AR210" i="2"/>
  <c r="AM92" i="2"/>
  <c r="AP207" i="2"/>
  <c r="T200" i="2"/>
  <c r="BB64" i="2" l="1"/>
  <c r="AL115" i="4"/>
  <c r="BA178" i="4"/>
  <c r="BA68" i="2"/>
  <c r="BA14" i="4"/>
  <c r="BB13" i="4" s="1"/>
  <c r="BA95" i="4"/>
  <c r="BA68" i="5"/>
  <c r="S203" i="4"/>
  <c r="S203" i="5"/>
  <c r="G96" i="5"/>
  <c r="G96" i="4"/>
  <c r="AA203" i="4"/>
  <c r="AA203" i="5"/>
  <c r="K44" i="4"/>
  <c r="K44" i="5"/>
  <c r="AE96" i="5"/>
  <c r="AE96" i="4"/>
  <c r="C17" i="4"/>
  <c r="C17" i="5"/>
  <c r="W96" i="4"/>
  <c r="W96" i="5"/>
  <c r="O149" i="4"/>
  <c r="O149" i="5"/>
  <c r="C203" i="5"/>
  <c r="C203" i="4"/>
  <c r="S69" i="5"/>
  <c r="S69" i="4"/>
  <c r="O203" i="4"/>
  <c r="O203" i="5"/>
  <c r="W17" i="5"/>
  <c r="W17" i="4"/>
  <c r="K96" i="4"/>
  <c r="K96" i="5"/>
  <c r="S96" i="4"/>
  <c r="C44" i="4"/>
  <c r="C44" i="5"/>
  <c r="S17" i="5"/>
  <c r="S17" i="4"/>
  <c r="S44" i="5"/>
  <c r="S44" i="4"/>
  <c r="G44" i="5"/>
  <c r="G44" i="4"/>
  <c r="C123" i="5"/>
  <c r="C123" i="4"/>
  <c r="C96" i="4"/>
  <c r="C96" i="5"/>
  <c r="AE203" i="4"/>
  <c r="AE203" i="5"/>
  <c r="K123" i="5"/>
  <c r="K123" i="4"/>
  <c r="K149" i="4"/>
  <c r="K149" i="5"/>
  <c r="K203" i="4"/>
  <c r="K203" i="5"/>
  <c r="W69" i="4"/>
  <c r="W69" i="5"/>
  <c r="O17" i="4"/>
  <c r="O17" i="5"/>
  <c r="O44" i="5"/>
  <c r="O44" i="4"/>
  <c r="BA178" i="5"/>
  <c r="BB170" i="5" s="1"/>
  <c r="BA204" i="5"/>
  <c r="BB196" i="5"/>
  <c r="BB200" i="5"/>
  <c r="BB176" i="2"/>
  <c r="BB172" i="2"/>
  <c r="BB173" i="2"/>
  <c r="BB174" i="2"/>
  <c r="BB177" i="2"/>
  <c r="BB178" i="2"/>
  <c r="BB170" i="2"/>
  <c r="BB202" i="4"/>
  <c r="BB198" i="4"/>
  <c r="BB203" i="4"/>
  <c r="BB196" i="4"/>
  <c r="BB204" i="4"/>
  <c r="BB200" i="4"/>
  <c r="BB199" i="4"/>
  <c r="BB174" i="4"/>
  <c r="BB175" i="4"/>
  <c r="BB172" i="4"/>
  <c r="BB177" i="4"/>
  <c r="BB178" i="4"/>
  <c r="BB171" i="4"/>
  <c r="BB170" i="4"/>
  <c r="BB173" i="4"/>
  <c r="BA119" i="2"/>
  <c r="BB117" i="2" s="1"/>
  <c r="BB169" i="2"/>
  <c r="BB14" i="4"/>
  <c r="BB12" i="4"/>
  <c r="BB10" i="4"/>
  <c r="BB11" i="5"/>
  <c r="BB12" i="5"/>
  <c r="BB14" i="5"/>
  <c r="BB10" i="5"/>
  <c r="BA42" i="4"/>
  <c r="BB40" i="4" s="1"/>
  <c r="BA42" i="5"/>
  <c r="BB39" i="5"/>
  <c r="BA68" i="4"/>
  <c r="BB63" i="4" s="1"/>
  <c r="BB89" i="4"/>
  <c r="BB91" i="4"/>
  <c r="BB92" i="4"/>
  <c r="BB95" i="4"/>
  <c r="BB94" i="4"/>
  <c r="BA145" i="5"/>
  <c r="BB92" i="2"/>
  <c r="BB93" i="2"/>
  <c r="BB91" i="2"/>
  <c r="BB94" i="2"/>
  <c r="BB90" i="2"/>
  <c r="BB175" i="2"/>
  <c r="BB11" i="4"/>
  <c r="BB68" i="5"/>
  <c r="BB65" i="5"/>
  <c r="BB64" i="5"/>
  <c r="BB201" i="4"/>
  <c r="BB117" i="4"/>
  <c r="BB116" i="4"/>
  <c r="BA42" i="2"/>
  <c r="BB89" i="2"/>
  <c r="BB63" i="5"/>
  <c r="BB67" i="5"/>
  <c r="BA95" i="5"/>
  <c r="BA119" i="5"/>
  <c r="BB176" i="5"/>
  <c r="BA14" i="2"/>
  <c r="BB10" i="2" s="1"/>
  <c r="BB40" i="2"/>
  <c r="BB62" i="2"/>
  <c r="BB67" i="2"/>
  <c r="BA145" i="2"/>
  <c r="BB144" i="2" s="1"/>
  <c r="BB177" i="5"/>
  <c r="AN115" i="2"/>
  <c r="BB89" i="5" l="1"/>
  <c r="BB92" i="5"/>
  <c r="BB95" i="5"/>
  <c r="BB90" i="5"/>
  <c r="BB94" i="5"/>
  <c r="BB91" i="5"/>
  <c r="BB42" i="2"/>
  <c r="BB41" i="2"/>
  <c r="BB37" i="2"/>
  <c r="BB38" i="2"/>
  <c r="BB39" i="2"/>
  <c r="BB144" i="5"/>
  <c r="BB145" i="5"/>
  <c r="BB143" i="5"/>
  <c r="BB67" i="4"/>
  <c r="BB42" i="5"/>
  <c r="BB40" i="5"/>
  <c r="BB37" i="5"/>
  <c r="BB38" i="5"/>
  <c r="BB41" i="5"/>
  <c r="BB119" i="2"/>
  <c r="BB116" i="2"/>
  <c r="BB118" i="2"/>
  <c r="BB142" i="2"/>
  <c r="BB143" i="2"/>
  <c r="BB145" i="2"/>
  <c r="BB12" i="2"/>
  <c r="BB11" i="2"/>
  <c r="BB14" i="2"/>
  <c r="BB13" i="2"/>
  <c r="BB93" i="5"/>
  <c r="BB142" i="5"/>
  <c r="BB204" i="5"/>
  <c r="BB202" i="5"/>
  <c r="BB198" i="5"/>
  <c r="BB201" i="5"/>
  <c r="BB197" i="5"/>
  <c r="BB199" i="5"/>
  <c r="BB203" i="5"/>
  <c r="BB117" i="5"/>
  <c r="BB116" i="5"/>
  <c r="BB119" i="5"/>
  <c r="BB118" i="5"/>
  <c r="BB62" i="4"/>
  <c r="BB65" i="4"/>
  <c r="BB68" i="4"/>
  <c r="BB64" i="4"/>
  <c r="BB66" i="4"/>
  <c r="BB37" i="4"/>
  <c r="BB42" i="4"/>
  <c r="BB38" i="4"/>
  <c r="BB41" i="4"/>
  <c r="BB39" i="4"/>
  <c r="BB172" i="5"/>
  <c r="BB171" i="5"/>
  <c r="BB175" i="5"/>
  <c r="BB174" i="5"/>
  <c r="BB169" i="5"/>
  <c r="BB178" i="5"/>
  <c r="BB173" i="5"/>
  <c r="AP199" i="4"/>
  <c r="T197" i="4"/>
  <c r="T201" i="4"/>
  <c r="AP204" i="4"/>
  <c r="AP196" i="4"/>
  <c r="AR207" i="4"/>
  <c r="AB199" i="4"/>
  <c r="AB197" i="4"/>
  <c r="AR200" i="4"/>
  <c r="AB200" i="4"/>
  <c r="AF94" i="5"/>
  <c r="AS98" i="5"/>
  <c r="AS93" i="5"/>
  <c r="AS102" i="5"/>
  <c r="AS89" i="5"/>
  <c r="AJ18" i="2"/>
  <c r="AJ12" i="2"/>
  <c r="AJ24" i="2"/>
  <c r="AJ10" i="2"/>
  <c r="AO153" i="5"/>
  <c r="P146" i="5"/>
  <c r="AO154" i="5"/>
  <c r="AO151" i="5"/>
  <c r="AO156" i="5"/>
  <c r="AQ67" i="5"/>
  <c r="AQ75" i="5"/>
  <c r="AQ63" i="5"/>
  <c r="T65" i="5"/>
  <c r="AQ70" i="5"/>
  <c r="AQ13" i="5"/>
  <c r="X11" i="5"/>
  <c r="AQ23" i="5"/>
  <c r="X13" i="5"/>
  <c r="AQ17" i="5"/>
  <c r="AP91" i="4"/>
  <c r="T90" i="4"/>
  <c r="AP89" i="4"/>
  <c r="AP94" i="4"/>
  <c r="AP97" i="4"/>
  <c r="AL68" i="5"/>
  <c r="AL75" i="5"/>
  <c r="AL49" i="5"/>
  <c r="AL44" i="5"/>
  <c r="D40" i="5"/>
  <c r="D41" i="5"/>
  <c r="AL74" i="5"/>
  <c r="AL50" i="5"/>
  <c r="T39" i="4"/>
  <c r="AP44" i="4"/>
  <c r="AP38" i="4"/>
  <c r="T42" i="4"/>
  <c r="AP50" i="4"/>
  <c r="AI153" i="2"/>
  <c r="AI150" i="2"/>
  <c r="AI144" i="2"/>
  <c r="AI147" i="2"/>
  <c r="AL91" i="4"/>
  <c r="D94" i="4"/>
  <c r="AL99" i="4"/>
  <c r="AL90" i="4"/>
  <c r="AL93" i="4"/>
  <c r="AN127" i="5"/>
  <c r="AN126" i="5"/>
  <c r="AN116" i="5"/>
  <c r="AN124" i="5"/>
  <c r="AN117" i="5"/>
  <c r="L200" i="4"/>
  <c r="AN209" i="4"/>
  <c r="AN198" i="4"/>
  <c r="AN206" i="4"/>
  <c r="AN196" i="4"/>
  <c r="AO21" i="4"/>
  <c r="P14" i="4"/>
  <c r="P11" i="4"/>
  <c r="AO12" i="4"/>
  <c r="P12" i="4"/>
  <c r="AP196" i="5"/>
  <c r="AP206" i="5"/>
  <c r="AP207" i="5"/>
  <c r="AP200" i="5"/>
  <c r="T200" i="5"/>
  <c r="AR198" i="5"/>
  <c r="AR207" i="5"/>
  <c r="AB197" i="5"/>
  <c r="AR204" i="5"/>
  <c r="AR202" i="5"/>
  <c r="AS92" i="4"/>
  <c r="AF91" i="4"/>
  <c r="AS103" i="4"/>
  <c r="AS94" i="4"/>
  <c r="AS102" i="4"/>
  <c r="AQ102" i="4"/>
  <c r="AQ98" i="4"/>
  <c r="AQ90" i="4"/>
  <c r="AQ94" i="4"/>
  <c r="AQ103" i="4"/>
  <c r="AL201" i="5"/>
  <c r="AL196" i="5"/>
  <c r="D201" i="5"/>
  <c r="AL200" i="5"/>
  <c r="AL203" i="5"/>
  <c r="AQ73" i="4"/>
  <c r="AQ68" i="4"/>
  <c r="T67" i="4"/>
  <c r="T64" i="4"/>
  <c r="AQ64" i="4"/>
  <c r="AQ23" i="4"/>
  <c r="AQ17" i="4"/>
  <c r="AQ21" i="4"/>
  <c r="X13" i="4"/>
  <c r="X14" i="4"/>
  <c r="AL69" i="4"/>
  <c r="AL49" i="4"/>
  <c r="AL43" i="4"/>
  <c r="AL38" i="4"/>
  <c r="D38" i="4"/>
  <c r="AL67" i="4"/>
  <c r="AL50" i="4"/>
  <c r="AL48" i="4"/>
  <c r="AJ193" i="2"/>
  <c r="AI59" i="2"/>
  <c r="AI113" i="2"/>
  <c r="T200" i="4"/>
  <c r="AP202" i="4"/>
  <c r="AP206" i="4"/>
  <c r="AP205" i="4"/>
  <c r="AP198" i="4"/>
  <c r="AR199" i="4"/>
  <c r="AR208" i="4"/>
  <c r="AR204" i="4"/>
  <c r="AR201" i="4"/>
  <c r="AR210" i="4"/>
  <c r="AS96" i="5"/>
  <c r="AF90" i="5"/>
  <c r="AS99" i="5"/>
  <c r="AS91" i="5"/>
  <c r="AF91" i="5"/>
  <c r="AJ20" i="2"/>
  <c r="AJ15" i="2"/>
  <c r="AJ11" i="2"/>
  <c r="P144" i="5"/>
  <c r="AO150" i="5"/>
  <c r="AO143" i="5"/>
  <c r="AO144" i="5"/>
  <c r="AO146" i="5"/>
  <c r="AQ62" i="5"/>
  <c r="AQ65" i="5"/>
  <c r="AQ71" i="5"/>
  <c r="AQ76" i="5"/>
  <c r="AQ66" i="5"/>
  <c r="AQ16" i="5"/>
  <c r="AQ24" i="5"/>
  <c r="AQ12" i="5"/>
  <c r="AQ22" i="5"/>
  <c r="X12" i="5"/>
  <c r="AP102" i="4"/>
  <c r="AP100" i="4"/>
  <c r="AP103" i="4"/>
  <c r="AP95" i="4"/>
  <c r="T94" i="4"/>
  <c r="AL47" i="5"/>
  <c r="AL45" i="5"/>
  <c r="AL37" i="5"/>
  <c r="D42" i="5"/>
  <c r="AL64" i="5"/>
  <c r="AL71" i="5"/>
  <c r="AL40" i="5"/>
  <c r="AL73" i="5"/>
  <c r="AL51" i="5"/>
  <c r="AP43" i="4"/>
  <c r="AP41" i="4"/>
  <c r="AP39" i="4"/>
  <c r="AP49" i="4"/>
  <c r="AP51" i="4"/>
  <c r="AI156" i="2"/>
  <c r="AI155" i="2"/>
  <c r="AI142" i="2"/>
  <c r="AI152" i="2"/>
  <c r="AL97" i="4"/>
  <c r="D90" i="4"/>
  <c r="AL95" i="4"/>
  <c r="AL96" i="4"/>
  <c r="AL101" i="4"/>
  <c r="AN123" i="5"/>
  <c r="AN130" i="5"/>
  <c r="L119" i="5"/>
  <c r="AN120" i="5"/>
  <c r="AN119" i="5"/>
  <c r="AN204" i="4"/>
  <c r="AN200" i="4"/>
  <c r="AN208" i="4"/>
  <c r="AN197" i="4"/>
  <c r="AN207" i="4"/>
  <c r="AO22" i="4"/>
  <c r="AO13" i="4"/>
  <c r="AO11" i="4"/>
  <c r="AO20" i="4"/>
  <c r="AO23" i="4"/>
  <c r="T199" i="5"/>
  <c r="AP201" i="5"/>
  <c r="T197" i="5"/>
  <c r="AP197" i="5"/>
  <c r="T198" i="5"/>
  <c r="AR210" i="5"/>
  <c r="AB201" i="5"/>
  <c r="AB200" i="5"/>
  <c r="AB199" i="5"/>
  <c r="AR209" i="5"/>
  <c r="AS96" i="4"/>
  <c r="AS89" i="4"/>
  <c r="AF92" i="4"/>
  <c r="AS100" i="4"/>
  <c r="AS98" i="4"/>
  <c r="X93" i="4"/>
  <c r="AQ99" i="4"/>
  <c r="AQ92" i="4"/>
  <c r="AQ101" i="4"/>
  <c r="X94" i="4"/>
  <c r="AL209" i="5"/>
  <c r="AL202" i="5"/>
  <c r="AL199" i="5"/>
  <c r="AL210" i="5"/>
  <c r="AL197" i="5"/>
  <c r="AQ75" i="4"/>
  <c r="T63" i="4"/>
  <c r="AQ70" i="4"/>
  <c r="AQ76" i="4"/>
  <c r="T65" i="4"/>
  <c r="AQ15" i="4"/>
  <c r="AQ16" i="4"/>
  <c r="X15" i="4"/>
  <c r="AQ19" i="4"/>
  <c r="X12" i="4"/>
  <c r="AL74" i="4"/>
  <c r="AL37" i="4"/>
  <c r="AL45" i="4"/>
  <c r="AL65" i="4"/>
  <c r="AL73" i="4"/>
  <c r="AL64" i="4"/>
  <c r="AL63" i="4"/>
  <c r="AL42" i="4"/>
  <c r="AL41" i="4"/>
  <c r="AI34" i="2"/>
  <c r="AJ86" i="2"/>
  <c r="T198" i="4"/>
  <c r="AP208" i="4"/>
  <c r="AP210" i="4"/>
  <c r="AP207" i="4"/>
  <c r="AP197" i="4"/>
  <c r="AR203" i="4"/>
  <c r="AR205" i="4"/>
  <c r="AR196" i="4"/>
  <c r="AR206" i="4"/>
  <c r="AB201" i="4"/>
  <c r="AS100" i="5"/>
  <c r="AF92" i="5"/>
  <c r="AF93" i="5"/>
  <c r="AS101" i="5"/>
  <c r="AS90" i="5"/>
  <c r="AJ13" i="2"/>
  <c r="AJ19" i="2"/>
  <c r="AJ22" i="2"/>
  <c r="AJ17" i="2"/>
  <c r="P147" i="5"/>
  <c r="AO152" i="5"/>
  <c r="P145" i="5"/>
  <c r="AO155" i="5"/>
  <c r="P143" i="5"/>
  <c r="AQ64" i="5"/>
  <c r="AQ73" i="5"/>
  <c r="AQ69" i="5"/>
  <c r="T66" i="5"/>
  <c r="AQ72" i="5"/>
  <c r="X15" i="5"/>
  <c r="AQ11" i="5"/>
  <c r="X14" i="5"/>
  <c r="AQ21" i="5"/>
  <c r="AQ18" i="5"/>
  <c r="AP101" i="4"/>
  <c r="AP99" i="4"/>
  <c r="AP98" i="4"/>
  <c r="T92" i="4"/>
  <c r="AP92" i="4"/>
  <c r="AL69" i="5"/>
  <c r="AL48" i="5"/>
  <c r="AL42" i="5"/>
  <c r="D39" i="5"/>
  <c r="AL72" i="5"/>
  <c r="AL66" i="5"/>
  <c r="AL62" i="5"/>
  <c r="AL38" i="5"/>
  <c r="AL43" i="5"/>
  <c r="AP46" i="4"/>
  <c r="AP37" i="4"/>
  <c r="T41" i="4"/>
  <c r="T38" i="4"/>
  <c r="AP48" i="4"/>
  <c r="AI149" i="2"/>
  <c r="AI148" i="2"/>
  <c r="AI146" i="2"/>
  <c r="AI154" i="2"/>
  <c r="AL98" i="4"/>
  <c r="D92" i="4"/>
  <c r="AL92" i="4"/>
  <c r="AL100" i="4"/>
  <c r="AL103" i="4"/>
  <c r="L121" i="5"/>
  <c r="L117" i="5"/>
  <c r="L120" i="5"/>
  <c r="AN128" i="5"/>
  <c r="AN118" i="5"/>
  <c r="AN210" i="4"/>
  <c r="L201" i="4"/>
  <c r="AN199" i="4"/>
  <c r="AN203" i="4"/>
  <c r="L197" i="4"/>
  <c r="AO18" i="4"/>
  <c r="AO19" i="4"/>
  <c r="AO16" i="4"/>
  <c r="AO10" i="4"/>
  <c r="AO17" i="4"/>
  <c r="AP199" i="5"/>
  <c r="AP205" i="5"/>
  <c r="AP208" i="5"/>
  <c r="AP204" i="5"/>
  <c r="AP209" i="5"/>
  <c r="AR208" i="5"/>
  <c r="AR206" i="5"/>
  <c r="AR197" i="5"/>
  <c r="AR203" i="5"/>
  <c r="AR205" i="5"/>
  <c r="AS99" i="4"/>
  <c r="AF94" i="4"/>
  <c r="AS90" i="4"/>
  <c r="AF90" i="4"/>
  <c r="AF93" i="4"/>
  <c r="X92" i="4"/>
  <c r="AQ89" i="4"/>
  <c r="X91" i="4"/>
  <c r="AQ91" i="4"/>
  <c r="AQ97" i="4"/>
  <c r="AL207" i="5"/>
  <c r="AL205" i="5"/>
  <c r="AL206" i="5"/>
  <c r="D199" i="5"/>
  <c r="D200" i="5"/>
  <c r="AQ66" i="4"/>
  <c r="AQ69" i="4"/>
  <c r="AQ67" i="4"/>
  <c r="AQ74" i="4"/>
  <c r="AQ72" i="4"/>
  <c r="AQ22" i="4"/>
  <c r="X11" i="4"/>
  <c r="AQ14" i="4"/>
  <c r="AQ10" i="4"/>
  <c r="AQ12" i="4"/>
  <c r="AL66" i="4"/>
  <c r="AL46" i="4"/>
  <c r="AL76" i="4"/>
  <c r="D39" i="4"/>
  <c r="AL40" i="4"/>
  <c r="AL75" i="4"/>
  <c r="AL71" i="4"/>
  <c r="D42" i="4"/>
  <c r="AJ7" i="2"/>
  <c r="AI139" i="2"/>
  <c r="T199" i="4"/>
  <c r="AP203" i="4"/>
  <c r="AP201" i="4"/>
  <c r="AP209" i="4"/>
  <c r="AP200" i="4"/>
  <c r="AR198" i="4"/>
  <c r="AR202" i="4"/>
  <c r="AR209" i="4"/>
  <c r="AR197" i="4"/>
  <c r="AB198" i="4"/>
  <c r="AS92" i="5"/>
  <c r="AS103" i="5"/>
  <c r="AS94" i="5"/>
  <c r="AS95" i="5"/>
  <c r="AS97" i="5"/>
  <c r="AJ23" i="2"/>
  <c r="AJ21" i="2"/>
  <c r="AJ16" i="2"/>
  <c r="AJ14" i="2"/>
  <c r="AO145" i="5"/>
  <c r="AO148" i="5"/>
  <c r="AO142" i="5"/>
  <c r="AO147" i="5"/>
  <c r="AO149" i="5"/>
  <c r="T67" i="5"/>
  <c r="AQ74" i="5"/>
  <c r="AQ68" i="5"/>
  <c r="T63" i="5"/>
  <c r="T64" i="5"/>
  <c r="AQ14" i="5"/>
  <c r="AQ15" i="5"/>
  <c r="AQ19" i="5"/>
  <c r="AQ20" i="5"/>
  <c r="AQ10" i="5"/>
  <c r="T93" i="4"/>
  <c r="AP96" i="4"/>
  <c r="T91" i="4"/>
  <c r="AP90" i="4"/>
  <c r="AP93" i="4"/>
  <c r="AL76" i="5"/>
  <c r="AL63" i="5"/>
  <c r="AL70" i="5"/>
  <c r="AL41" i="5"/>
  <c r="AL46" i="5"/>
  <c r="D38" i="5"/>
  <c r="AL65" i="5"/>
  <c r="AL67" i="5"/>
  <c r="AL39" i="5"/>
  <c r="T40" i="4"/>
  <c r="AP42" i="4"/>
  <c r="AP40" i="4"/>
  <c r="AP45" i="4"/>
  <c r="AP47" i="4"/>
  <c r="AI143" i="2"/>
  <c r="AI145" i="2"/>
  <c r="AI151" i="2"/>
  <c r="D93" i="4"/>
  <c r="AL94" i="4"/>
  <c r="AL102" i="4"/>
  <c r="AL89" i="4"/>
  <c r="D91" i="4"/>
  <c r="AN125" i="5"/>
  <c r="AN129" i="5"/>
  <c r="AN121" i="5"/>
  <c r="AN122" i="5"/>
  <c r="L118" i="5"/>
  <c r="L199" i="4"/>
  <c r="AN201" i="4"/>
  <c r="AN205" i="4"/>
  <c r="L198" i="4"/>
  <c r="AN202" i="4"/>
  <c r="AO15" i="4"/>
  <c r="P13" i="4"/>
  <c r="AO14" i="4"/>
  <c r="P15" i="4"/>
  <c r="AO24" i="4"/>
  <c r="AP202" i="5"/>
  <c r="T201" i="5"/>
  <c r="AP203" i="5"/>
  <c r="AP198" i="5"/>
  <c r="AP210" i="5"/>
  <c r="AR200" i="5"/>
  <c r="AB198" i="5"/>
  <c r="AR199" i="5"/>
  <c r="AR201" i="5"/>
  <c r="AR196" i="5"/>
  <c r="AS93" i="4"/>
  <c r="AS95" i="4"/>
  <c r="AS91" i="4"/>
  <c r="AS101" i="4"/>
  <c r="AS97" i="4"/>
  <c r="AQ96" i="4"/>
  <c r="AQ93" i="4"/>
  <c r="AQ100" i="4"/>
  <c r="X90" i="4"/>
  <c r="AQ95" i="4"/>
  <c r="D198" i="5"/>
  <c r="AL208" i="5"/>
  <c r="D197" i="5"/>
  <c r="AL204" i="5"/>
  <c r="AL198" i="5"/>
  <c r="AQ63" i="4"/>
  <c r="AQ65" i="4"/>
  <c r="AQ71" i="4"/>
  <c r="T66" i="4"/>
  <c r="AQ62" i="4"/>
  <c r="AQ18" i="4"/>
  <c r="AQ20" i="4"/>
  <c r="AQ11" i="4"/>
  <c r="AQ24" i="4"/>
  <c r="AQ13" i="4"/>
  <c r="AL70" i="4"/>
  <c r="AL47" i="4"/>
  <c r="AL44" i="4"/>
  <c r="D41" i="4"/>
  <c r="AL68" i="4"/>
  <c r="D40" i="4"/>
  <c r="AL39" i="4"/>
  <c r="AL62" i="4"/>
  <c r="AL51" i="4"/>
  <c r="AL72" i="4"/>
  <c r="T15" i="5"/>
  <c r="AP10" i="5"/>
  <c r="T12" i="5"/>
  <c r="AP18" i="5"/>
  <c r="AP23" i="5"/>
  <c r="AM76" i="5"/>
  <c r="AM42" i="5"/>
  <c r="AM45" i="5"/>
  <c r="AM44" i="5"/>
  <c r="AM46" i="5"/>
  <c r="AM51" i="5"/>
  <c r="H41" i="5"/>
  <c r="AM40" i="5"/>
  <c r="AL128" i="4"/>
  <c r="D118" i="4"/>
  <c r="AL153" i="4"/>
  <c r="AL124" i="4"/>
  <c r="AL152" i="4"/>
  <c r="AL145" i="4"/>
  <c r="AL126" i="4"/>
  <c r="AL150" i="4"/>
  <c r="AL155" i="4"/>
  <c r="AL91" i="5"/>
  <c r="AL89" i="5"/>
  <c r="AL103" i="5"/>
  <c r="AL100" i="5"/>
  <c r="AL96" i="5"/>
  <c r="AN118" i="4"/>
  <c r="AN129" i="4"/>
  <c r="L118" i="4"/>
  <c r="AN127" i="4"/>
  <c r="L119" i="4"/>
  <c r="AN200" i="5"/>
  <c r="AN196" i="5"/>
  <c r="AN210" i="5"/>
  <c r="AN204" i="5"/>
  <c r="AN208" i="5"/>
  <c r="AO24" i="5"/>
  <c r="P15" i="5"/>
  <c r="AO18" i="5"/>
  <c r="AO23" i="5"/>
  <c r="P11" i="5"/>
  <c r="AM98" i="4"/>
  <c r="AM91" i="4"/>
  <c r="AM100" i="4"/>
  <c r="H94" i="4"/>
  <c r="AM96" i="4"/>
  <c r="AO142" i="4"/>
  <c r="AO146" i="4"/>
  <c r="AO150" i="4"/>
  <c r="AO148" i="4"/>
  <c r="AO151" i="4"/>
  <c r="AO197" i="5"/>
  <c r="AO205" i="5"/>
  <c r="P197" i="5"/>
  <c r="AO202" i="5"/>
  <c r="AO203" i="5"/>
  <c r="AN90" i="5"/>
  <c r="AN102" i="5"/>
  <c r="L91" i="5"/>
  <c r="AN94" i="5"/>
  <c r="AN99" i="5"/>
  <c r="AP49" i="5"/>
  <c r="AP38" i="5"/>
  <c r="AP44" i="5"/>
  <c r="AP46" i="5"/>
  <c r="T41" i="5"/>
  <c r="D120" i="5"/>
  <c r="AL148" i="5"/>
  <c r="AL125" i="5"/>
  <c r="D119" i="5"/>
  <c r="AL129" i="5"/>
  <c r="AL119" i="5"/>
  <c r="AL156" i="5"/>
  <c r="D117" i="5"/>
  <c r="D121" i="5"/>
  <c r="AJ97" i="2"/>
  <c r="AJ95" i="2"/>
  <c r="AJ100" i="2"/>
  <c r="AJ94" i="2"/>
  <c r="AM89" i="5"/>
  <c r="H90" i="5"/>
  <c r="AM90" i="5"/>
  <c r="H94" i="5"/>
  <c r="AM101" i="5"/>
  <c r="AN51" i="4"/>
  <c r="AN62" i="4"/>
  <c r="AN68" i="4"/>
  <c r="L40" i="4"/>
  <c r="AN74" i="4"/>
  <c r="AN41" i="4"/>
  <c r="AN44" i="4"/>
  <c r="AN70" i="4"/>
  <c r="AL14" i="4"/>
  <c r="AL18" i="4"/>
  <c r="D11" i="4"/>
  <c r="D12" i="4"/>
  <c r="AQ97" i="5"/>
  <c r="AQ93" i="5"/>
  <c r="AQ92" i="5"/>
  <c r="AQ100" i="5"/>
  <c r="AQ91" i="5"/>
  <c r="AJ204" i="2"/>
  <c r="AJ206" i="2"/>
  <c r="AJ205" i="2"/>
  <c r="AJ200" i="2"/>
  <c r="AO199" i="4"/>
  <c r="AO200" i="4"/>
  <c r="P201" i="4"/>
  <c r="AN95" i="4"/>
  <c r="L91" i="4"/>
  <c r="AI67" i="2"/>
  <c r="AI65" i="2"/>
  <c r="T14" i="4"/>
  <c r="AP11" i="4"/>
  <c r="AM76" i="4"/>
  <c r="AM51" i="4"/>
  <c r="H41" i="4"/>
  <c r="AM71" i="4"/>
  <c r="H38" i="4"/>
  <c r="AI116" i="2"/>
  <c r="AS196" i="4"/>
  <c r="AF200" i="4"/>
  <c r="AN146" i="4"/>
  <c r="L145" i="4"/>
  <c r="AR74" i="4"/>
  <c r="AR62" i="4"/>
  <c r="P39" i="5"/>
  <c r="AP71" i="5"/>
  <c r="P41" i="5"/>
  <c r="AP73" i="5"/>
  <c r="AN44" i="5"/>
  <c r="AN69" i="5"/>
  <c r="AN63" i="5"/>
  <c r="AN43" i="5"/>
  <c r="AL10" i="5"/>
  <c r="AL18" i="5"/>
  <c r="AL206" i="4"/>
  <c r="AL210" i="4"/>
  <c r="AL207" i="4"/>
  <c r="AI42" i="2"/>
  <c r="AF200" i="5"/>
  <c r="AF201" i="5"/>
  <c r="T11" i="5"/>
  <c r="AP19" i="5"/>
  <c r="AP24" i="5"/>
  <c r="AP12" i="5"/>
  <c r="AP14" i="5"/>
  <c r="AM66" i="5"/>
  <c r="AM69" i="5"/>
  <c r="AM50" i="5"/>
  <c r="AM41" i="5"/>
  <c r="AM62" i="5"/>
  <c r="AM64" i="5"/>
  <c r="AM75" i="5"/>
  <c r="AM73" i="5"/>
  <c r="H38" i="5"/>
  <c r="AL146" i="4"/>
  <c r="AL154" i="4"/>
  <c r="D120" i="4"/>
  <c r="AL147" i="4"/>
  <c r="AL148" i="4"/>
  <c r="AL122" i="4"/>
  <c r="AL119" i="4"/>
  <c r="D119" i="4"/>
  <c r="AL130" i="4"/>
  <c r="AL94" i="5"/>
  <c r="AL98" i="5"/>
  <c r="AL101" i="5"/>
  <c r="AL102" i="5"/>
  <c r="D94" i="5"/>
  <c r="AN130" i="4"/>
  <c r="AN124" i="4"/>
  <c r="AN120" i="4"/>
  <c r="AN125" i="4"/>
  <c r="L117" i="4"/>
  <c r="L201" i="5"/>
  <c r="AN197" i="5"/>
  <c r="AN198" i="5"/>
  <c r="AN209" i="5"/>
  <c r="L198" i="5"/>
  <c r="AO13" i="5"/>
  <c r="AO20" i="5"/>
  <c r="AO19" i="5"/>
  <c r="AO22" i="5"/>
  <c r="P13" i="5"/>
  <c r="AM90" i="4"/>
  <c r="H92" i="4"/>
  <c r="H93" i="4"/>
  <c r="AM93" i="4"/>
  <c r="AM94" i="4"/>
  <c r="AO155" i="4"/>
  <c r="P143" i="4"/>
  <c r="AO147" i="4"/>
  <c r="AO143" i="4"/>
  <c r="AO156" i="4"/>
  <c r="AO199" i="5"/>
  <c r="P201" i="5"/>
  <c r="AO207" i="5"/>
  <c r="AO206" i="5"/>
  <c r="AO210" i="5"/>
  <c r="AN103" i="5"/>
  <c r="AN89" i="5"/>
  <c r="L94" i="5"/>
  <c r="AN92" i="5"/>
  <c r="AN100" i="5"/>
  <c r="AP40" i="5"/>
  <c r="T42" i="5"/>
  <c r="T38" i="5"/>
  <c r="AP45" i="5"/>
  <c r="AP48" i="5"/>
  <c r="AL123" i="5"/>
  <c r="AL122" i="5"/>
  <c r="AL144" i="5"/>
  <c r="AL151" i="5"/>
  <c r="AL149" i="5"/>
  <c r="AL126" i="5"/>
  <c r="AL116" i="5"/>
  <c r="AL121" i="5"/>
  <c r="AL155" i="5"/>
  <c r="AJ101" i="2"/>
  <c r="AJ93" i="2"/>
  <c r="AJ96" i="2"/>
  <c r="AM102" i="5"/>
  <c r="AM100" i="5"/>
  <c r="AM94" i="5"/>
  <c r="H91" i="5"/>
  <c r="AM92" i="5"/>
  <c r="AN38" i="4"/>
  <c r="AN67" i="4"/>
  <c r="AN71" i="4"/>
  <c r="L39" i="4"/>
  <c r="AN76" i="4"/>
  <c r="AN63" i="4"/>
  <c r="L38" i="4"/>
  <c r="AN45" i="4"/>
  <c r="AN37" i="4"/>
  <c r="D15" i="4"/>
  <c r="AL13" i="4"/>
  <c r="AL12" i="4"/>
  <c r="AL24" i="4"/>
  <c r="AL15" i="4"/>
  <c r="X93" i="5"/>
  <c r="AQ90" i="5"/>
  <c r="AQ102" i="5"/>
  <c r="X92" i="5"/>
  <c r="AQ89" i="5"/>
  <c r="AJ199" i="2"/>
  <c r="AJ207" i="2"/>
  <c r="AJ202" i="2"/>
  <c r="AJ197" i="2"/>
  <c r="AO197" i="4"/>
  <c r="P200" i="4"/>
  <c r="AO203" i="4"/>
  <c r="AO198" i="4"/>
  <c r="AO209" i="4"/>
  <c r="AN94" i="4"/>
  <c r="AN90" i="4"/>
  <c r="AN101" i="4"/>
  <c r="AN96" i="4"/>
  <c r="AN89" i="4"/>
  <c r="AI70" i="2"/>
  <c r="AI72" i="2"/>
  <c r="AI63" i="2"/>
  <c r="AI68" i="2"/>
  <c r="T12" i="4"/>
  <c r="AP13" i="4"/>
  <c r="AP20" i="4"/>
  <c r="AP22" i="4"/>
  <c r="AP18" i="4"/>
  <c r="AM66" i="4"/>
  <c r="AM70" i="4"/>
  <c r="AM40" i="4"/>
  <c r="AM67" i="4"/>
  <c r="H40" i="4"/>
  <c r="AM65" i="4"/>
  <c r="AM45" i="4"/>
  <c r="AM72" i="4"/>
  <c r="AI121" i="2"/>
  <c r="AI126" i="2"/>
  <c r="AI118" i="2"/>
  <c r="AI127" i="2"/>
  <c r="AS201" i="4"/>
  <c r="AS208" i="4"/>
  <c r="AF198" i="4"/>
  <c r="AF199" i="4"/>
  <c r="AF197" i="4"/>
  <c r="AN142" i="4"/>
  <c r="AN153" i="4"/>
  <c r="AN150" i="4"/>
  <c r="L143" i="4"/>
  <c r="AN147" i="4"/>
  <c r="X66" i="4"/>
  <c r="AR64" i="4"/>
  <c r="AR76" i="4"/>
  <c r="AR68" i="4"/>
  <c r="AR67" i="4"/>
  <c r="AP76" i="5"/>
  <c r="AO38" i="5"/>
  <c r="AP68" i="5"/>
  <c r="AP66" i="5"/>
  <c r="AO48" i="5"/>
  <c r="AO46" i="5"/>
  <c r="AO47" i="5"/>
  <c r="AP72" i="5"/>
  <c r="P42" i="5"/>
  <c r="L40" i="5"/>
  <c r="AN46" i="5"/>
  <c r="AN67" i="5"/>
  <c r="AN40" i="5"/>
  <c r="AN66" i="5"/>
  <c r="AN38" i="5"/>
  <c r="AN68" i="5"/>
  <c r="AN51" i="5"/>
  <c r="AN48" i="5"/>
  <c r="AL11" i="5"/>
  <c r="AL24" i="5"/>
  <c r="D11" i="5"/>
  <c r="D13" i="5"/>
  <c r="AL21" i="5"/>
  <c r="AL205" i="4"/>
  <c r="D199" i="4"/>
  <c r="AL196" i="4"/>
  <c r="AL208" i="4"/>
  <c r="AL203" i="4"/>
  <c r="AI45" i="2"/>
  <c r="AI46" i="2"/>
  <c r="AI41" i="2"/>
  <c r="AS200" i="5"/>
  <c r="AS204" i="5"/>
  <c r="AS206" i="5"/>
  <c r="AS205" i="5"/>
  <c r="AS209" i="5"/>
  <c r="AN143" i="5"/>
  <c r="AN151" i="5"/>
  <c r="AN156" i="5"/>
  <c r="AN154" i="5"/>
  <c r="AN152" i="5"/>
  <c r="AR68" i="5"/>
  <c r="AR65" i="5"/>
  <c r="AR66" i="5"/>
  <c r="AR76" i="5"/>
  <c r="X66" i="5"/>
  <c r="AO47" i="4"/>
  <c r="AO49" i="4"/>
  <c r="AP64" i="4"/>
  <c r="P39" i="4"/>
  <c r="AO43" i="4"/>
  <c r="AO38" i="4"/>
  <c r="AP63" i="4"/>
  <c r="AP73" i="4"/>
  <c r="AO50" i="4"/>
  <c r="X94" i="5"/>
  <c r="P198" i="4"/>
  <c r="AO207" i="4"/>
  <c r="AO205" i="4"/>
  <c r="L94" i="4"/>
  <c r="AN103" i="4"/>
  <c r="AI76" i="2"/>
  <c r="AI62" i="2"/>
  <c r="AP17" i="4"/>
  <c r="AP21" i="4"/>
  <c r="AP15" i="4"/>
  <c r="AM48" i="4"/>
  <c r="AM68" i="4"/>
  <c r="AM38" i="4"/>
  <c r="AM46" i="4"/>
  <c r="AI120" i="2"/>
  <c r="AI119" i="2"/>
  <c r="AS203" i="4"/>
  <c r="AS210" i="4"/>
  <c r="AS197" i="4"/>
  <c r="AN144" i="4"/>
  <c r="AN152" i="4"/>
  <c r="AR65" i="4"/>
  <c r="X65" i="4"/>
  <c r="AP70" i="5"/>
  <c r="AP63" i="5"/>
  <c r="AO37" i="5"/>
  <c r="AO42" i="5"/>
  <c r="AO50" i="5"/>
  <c r="AN41" i="5"/>
  <c r="AN73" i="5"/>
  <c r="L42" i="5"/>
  <c r="D12" i="5"/>
  <c r="AL20" i="5"/>
  <c r="AL23" i="5"/>
  <c r="AL202" i="4"/>
  <c r="AL200" i="4"/>
  <c r="AI40" i="2"/>
  <c r="AI47" i="2"/>
  <c r="AS207" i="5"/>
  <c r="AF197" i="5"/>
  <c r="T13" i="5"/>
  <c r="AP17" i="5"/>
  <c r="T14" i="5"/>
  <c r="AP22" i="5"/>
  <c r="AP11" i="5"/>
  <c r="AM72" i="5"/>
  <c r="AM67" i="5"/>
  <c r="AM39" i="5"/>
  <c r="AM65" i="5"/>
  <c r="AM68" i="5"/>
  <c r="AM74" i="5"/>
  <c r="AM48" i="5"/>
  <c r="AM71" i="5"/>
  <c r="AM63" i="5"/>
  <c r="AL129" i="4"/>
  <c r="AL118" i="4"/>
  <c r="AL121" i="4"/>
  <c r="D117" i="4"/>
  <c r="AL116" i="4"/>
  <c r="D121" i="4"/>
  <c r="AL123" i="4"/>
  <c r="AL142" i="4"/>
  <c r="AL156" i="4"/>
  <c r="AL97" i="5"/>
  <c r="D91" i="5"/>
  <c r="AL99" i="5"/>
  <c r="D90" i="5"/>
  <c r="AL95" i="5"/>
  <c r="AN128" i="4"/>
  <c r="L121" i="4"/>
  <c r="L120" i="4"/>
  <c r="AN116" i="4"/>
  <c r="AN121" i="4"/>
  <c r="AN202" i="5"/>
  <c r="AN205" i="5"/>
  <c r="L197" i="5"/>
  <c r="L200" i="5"/>
  <c r="AN201" i="5"/>
  <c r="P12" i="5"/>
  <c r="AO17" i="5"/>
  <c r="AO15" i="5"/>
  <c r="AO14" i="5"/>
  <c r="AO11" i="5"/>
  <c r="AM99" i="4"/>
  <c r="AM92" i="4"/>
  <c r="AM103" i="4"/>
  <c r="AM102" i="4"/>
  <c r="AM101" i="4"/>
  <c r="AO144" i="4"/>
  <c r="P147" i="4"/>
  <c r="AO145" i="4"/>
  <c r="AO149" i="4"/>
  <c r="P144" i="4"/>
  <c r="P198" i="5"/>
  <c r="P199" i="5"/>
  <c r="AO196" i="5"/>
  <c r="P200" i="5"/>
  <c r="AO204" i="5"/>
  <c r="AN91" i="5"/>
  <c r="L92" i="5"/>
  <c r="AN95" i="5"/>
  <c r="AN97" i="5"/>
  <c r="L90" i="5"/>
  <c r="AP50" i="5"/>
  <c r="AP51" i="5"/>
  <c r="AP43" i="5"/>
  <c r="T40" i="5"/>
  <c r="AP41" i="5"/>
  <c r="AL118" i="5"/>
  <c r="AL120" i="5"/>
  <c r="AL147" i="5"/>
  <c r="AL154" i="5"/>
  <c r="AL127" i="5"/>
  <c r="AL152" i="5"/>
  <c r="AL143" i="5"/>
  <c r="AL142" i="5"/>
  <c r="AJ102" i="2"/>
  <c r="AJ99" i="2"/>
  <c r="AJ103" i="2"/>
  <c r="AJ91" i="2"/>
  <c r="AM99" i="5"/>
  <c r="AM97" i="5"/>
  <c r="AM96" i="5"/>
  <c r="AM93" i="5"/>
  <c r="AM103" i="5"/>
  <c r="AN46" i="4"/>
  <c r="AN73" i="4"/>
  <c r="AN50" i="4"/>
  <c r="AN48" i="4"/>
  <c r="L42" i="4"/>
  <c r="AN39" i="4"/>
  <c r="AN69" i="4"/>
  <c r="AN65" i="4"/>
  <c r="AN40" i="4"/>
  <c r="D14" i="4"/>
  <c r="AL16" i="4"/>
  <c r="AL22" i="4"/>
  <c r="AL11" i="4"/>
  <c r="D13" i="4"/>
  <c r="AQ99" i="5"/>
  <c r="AQ101" i="5"/>
  <c r="AQ98" i="5"/>
  <c r="X91" i="5"/>
  <c r="AJ201" i="2"/>
  <c r="AJ210" i="2"/>
  <c r="AJ203" i="2"/>
  <c r="AJ209" i="2"/>
  <c r="P199" i="4"/>
  <c r="AO201" i="4"/>
  <c r="AN98" i="4"/>
  <c r="AN99" i="4"/>
  <c r="AN97" i="4"/>
  <c r="AI71" i="2"/>
  <c r="AP12" i="4"/>
  <c r="T13" i="4"/>
  <c r="AM49" i="4"/>
  <c r="AM75" i="4"/>
  <c r="AM63" i="4"/>
  <c r="AM43" i="4"/>
  <c r="H39" i="4"/>
  <c r="AI129" i="2"/>
  <c r="AI124" i="2"/>
  <c r="AS206" i="4"/>
  <c r="AS209" i="4"/>
  <c r="L147" i="4"/>
  <c r="AN148" i="4"/>
  <c r="AN145" i="4"/>
  <c r="AR75" i="4"/>
  <c r="AR72" i="4"/>
  <c r="X64" i="4"/>
  <c r="P40" i="5"/>
  <c r="AP74" i="5"/>
  <c r="AO45" i="5"/>
  <c r="AP69" i="5"/>
  <c r="L39" i="5"/>
  <c r="AN74" i="5"/>
  <c r="AN64" i="5"/>
  <c r="AN75" i="5"/>
  <c r="AN71" i="5"/>
  <c r="AL17" i="5"/>
  <c r="AL19" i="5"/>
  <c r="AL197" i="4"/>
  <c r="D198" i="4"/>
  <c r="D200" i="4"/>
  <c r="AI48" i="2"/>
  <c r="AI44" i="2"/>
  <c r="AS203" i="5"/>
  <c r="AS201" i="5"/>
  <c r="AP21" i="5"/>
  <c r="AP15" i="5"/>
  <c r="AP20" i="5"/>
  <c r="AP16" i="5"/>
  <c r="AP13" i="5"/>
  <c r="AM47" i="5"/>
  <c r="H42" i="5"/>
  <c r="AM38" i="5"/>
  <c r="H40" i="5"/>
  <c r="AM70" i="5"/>
  <c r="AM37" i="5"/>
  <c r="H39" i="5"/>
  <c r="AM43" i="5"/>
  <c r="AM49" i="5"/>
  <c r="AL151" i="4"/>
  <c r="AL143" i="4"/>
  <c r="AL120" i="4"/>
  <c r="AL127" i="4"/>
  <c r="AL144" i="4"/>
  <c r="AL149" i="4"/>
  <c r="AL125" i="4"/>
  <c r="AL117" i="4"/>
  <c r="D93" i="5"/>
  <c r="D92" i="5"/>
  <c r="AL90" i="5"/>
  <c r="AL92" i="5"/>
  <c r="AL93" i="5"/>
  <c r="AN119" i="4"/>
  <c r="AN117" i="4"/>
  <c r="AN126" i="4"/>
  <c r="AN123" i="4"/>
  <c r="AN122" i="4"/>
  <c r="AN206" i="5"/>
  <c r="L199" i="5"/>
  <c r="AN199" i="5"/>
  <c r="AN207" i="5"/>
  <c r="AN203" i="5"/>
  <c r="AO12" i="5"/>
  <c r="AO10" i="5"/>
  <c r="AO16" i="5"/>
  <c r="P14" i="5"/>
  <c r="AO21" i="5"/>
  <c r="AM89" i="4"/>
  <c r="AM95" i="4"/>
  <c r="H91" i="4"/>
  <c r="AM97" i="4"/>
  <c r="H90" i="4"/>
  <c r="AO153" i="4"/>
  <c r="AO152" i="4"/>
  <c r="P146" i="4"/>
  <c r="AO154" i="4"/>
  <c r="P145" i="4"/>
  <c r="AO209" i="5"/>
  <c r="AO201" i="5"/>
  <c r="AO200" i="5"/>
  <c r="AO198" i="5"/>
  <c r="AO208" i="5"/>
  <c r="AN93" i="5"/>
  <c r="AN101" i="5"/>
  <c r="AN96" i="5"/>
  <c r="AN98" i="5"/>
  <c r="L93" i="5"/>
  <c r="T39" i="5"/>
  <c r="AP37" i="5"/>
  <c r="AP42" i="5"/>
  <c r="AP47" i="5"/>
  <c r="AP39" i="5"/>
  <c r="AL130" i="5"/>
  <c r="AL153" i="5"/>
  <c r="AL145" i="5"/>
  <c r="AL150" i="5"/>
  <c r="AL128" i="5"/>
  <c r="AL117" i="5"/>
  <c r="D118" i="5"/>
  <c r="AL124" i="5"/>
  <c r="AL146" i="5"/>
  <c r="AJ92" i="2"/>
  <c r="AJ89" i="2"/>
  <c r="AJ90" i="2"/>
  <c r="AJ98" i="2"/>
  <c r="AM95" i="5"/>
  <c r="AM91" i="5"/>
  <c r="AM98" i="5"/>
  <c r="H92" i="5"/>
  <c r="H93" i="5"/>
  <c r="AN75" i="4"/>
  <c r="AN42" i="4"/>
  <c r="AN64" i="4"/>
  <c r="AN72" i="4"/>
  <c r="AN47" i="4"/>
  <c r="AN66" i="4"/>
  <c r="AN49" i="4"/>
  <c r="AN43" i="4"/>
  <c r="L41" i="4"/>
  <c r="AL23" i="4"/>
  <c r="AL17" i="4"/>
  <c r="AL19" i="4"/>
  <c r="AL10" i="4"/>
  <c r="AL21" i="4"/>
  <c r="AQ103" i="5"/>
  <c r="AQ95" i="5"/>
  <c r="AQ94" i="5"/>
  <c r="AQ96" i="5"/>
  <c r="X90" i="5"/>
  <c r="AJ208" i="2"/>
  <c r="AJ198" i="2"/>
  <c r="AJ196" i="2"/>
  <c r="AO202" i="4"/>
  <c r="P197" i="4"/>
  <c r="AO210" i="4"/>
  <c r="AO206" i="4"/>
  <c r="AO208" i="4"/>
  <c r="AN92" i="4"/>
  <c r="L93" i="4"/>
  <c r="AN91" i="4"/>
  <c r="AN93" i="4"/>
  <c r="L92" i="4"/>
  <c r="AI73" i="2"/>
  <c r="AI64" i="2"/>
  <c r="AI74" i="2"/>
  <c r="AI66" i="2"/>
  <c r="AP23" i="4"/>
  <c r="AP24" i="4"/>
  <c r="AP10" i="4"/>
  <c r="T11" i="4"/>
  <c r="AP19" i="4"/>
  <c r="AM69" i="4"/>
  <c r="AM62" i="4"/>
  <c r="AM64" i="4"/>
  <c r="AM50" i="4"/>
  <c r="AM44" i="4"/>
  <c r="H42" i="4"/>
  <c r="AM41" i="4"/>
  <c r="AM47" i="4"/>
  <c r="AM39" i="4"/>
  <c r="AI125" i="2"/>
  <c r="AI122" i="2"/>
  <c r="AI128" i="2"/>
  <c r="AI130" i="2"/>
  <c r="AS200" i="4"/>
  <c r="AS198" i="4"/>
  <c r="AS205" i="4"/>
  <c r="AS202" i="4"/>
  <c r="AS207" i="4"/>
  <c r="L146" i="4"/>
  <c r="AN155" i="4"/>
  <c r="AN156" i="4"/>
  <c r="AN154" i="4"/>
  <c r="AN143" i="4"/>
  <c r="AR69" i="4"/>
  <c r="X63" i="4"/>
  <c r="AR70" i="4"/>
  <c r="X67" i="4"/>
  <c r="AR63" i="4"/>
  <c r="AO40" i="5"/>
  <c r="AO43" i="5"/>
  <c r="AO51" i="5"/>
  <c r="AO41" i="5"/>
  <c r="AP64" i="5"/>
  <c r="AO39" i="5"/>
  <c r="AO44" i="5"/>
  <c r="P38" i="5"/>
  <c r="AN49" i="5"/>
  <c r="AN65" i="5"/>
  <c r="AN45" i="5"/>
  <c r="L38" i="5"/>
  <c r="AN50" i="5"/>
  <c r="AN76" i="5"/>
  <c r="L41" i="5"/>
  <c r="AN70" i="5"/>
  <c r="AN42" i="5"/>
  <c r="AL15" i="5"/>
  <c r="AL12" i="5"/>
  <c r="AL14" i="5"/>
  <c r="D14" i="5"/>
  <c r="AL13" i="5"/>
  <c r="D201" i="4"/>
  <c r="D197" i="4"/>
  <c r="AL204" i="4"/>
  <c r="AL198" i="4"/>
  <c r="AL209" i="4"/>
  <c r="AI50" i="2"/>
  <c r="AI38" i="2"/>
  <c r="AI39" i="2"/>
  <c r="AI37" i="2"/>
  <c r="AS196" i="5"/>
  <c r="AF198" i="5"/>
  <c r="AS202" i="5"/>
  <c r="AS197" i="5"/>
  <c r="AS199" i="5"/>
  <c r="AN148" i="5"/>
  <c r="AN149" i="5"/>
  <c r="L143" i="5"/>
  <c r="AN153" i="5"/>
  <c r="AN155" i="5"/>
  <c r="AR67" i="5"/>
  <c r="AR71" i="5"/>
  <c r="X65" i="5"/>
  <c r="X63" i="5"/>
  <c r="AR70" i="5"/>
  <c r="AO41" i="4"/>
  <c r="AP67" i="4"/>
  <c r="AO40" i="4"/>
  <c r="AO48" i="4"/>
  <c r="AO51" i="4"/>
  <c r="P38" i="4"/>
  <c r="AP75" i="4"/>
  <c r="AP70" i="4"/>
  <c r="AP69" i="4"/>
  <c r="AL20" i="4"/>
  <c r="AO196" i="4"/>
  <c r="AO204" i="4"/>
  <c r="AN102" i="4"/>
  <c r="AN100" i="4"/>
  <c r="L90" i="4"/>
  <c r="AI75" i="2"/>
  <c r="AI69" i="2"/>
  <c r="AP14" i="4"/>
  <c r="T15" i="4"/>
  <c r="AP16" i="4"/>
  <c r="AM74" i="4"/>
  <c r="AM37" i="4"/>
  <c r="AM42" i="4"/>
  <c r="AM73" i="4"/>
  <c r="AI117" i="2"/>
  <c r="AI123" i="2"/>
  <c r="AS199" i="4"/>
  <c r="AF201" i="4"/>
  <c r="AS204" i="4"/>
  <c r="L144" i="4"/>
  <c r="AN151" i="4"/>
  <c r="AN149" i="4"/>
  <c r="AR71" i="4"/>
  <c r="AR73" i="4"/>
  <c r="AR66" i="4"/>
  <c r="AP75" i="5"/>
  <c r="AP65" i="5"/>
  <c r="AP67" i="5"/>
  <c r="AO49" i="5"/>
  <c r="AP62" i="5"/>
  <c r="AN47" i="5"/>
  <c r="AN72" i="5"/>
  <c r="AN39" i="5"/>
  <c r="AN37" i="5"/>
  <c r="AN62" i="5"/>
  <c r="AL16" i="5"/>
  <c r="D15" i="5"/>
  <c r="AL22" i="5"/>
  <c r="AL199" i="4"/>
  <c r="AL201" i="4"/>
  <c r="AI49" i="2"/>
  <c r="AI51" i="2"/>
  <c r="AI43" i="2"/>
  <c r="AS210" i="5"/>
  <c r="AF199" i="5"/>
  <c r="AS208" i="5"/>
  <c r="AN150" i="5"/>
  <c r="L147" i="5"/>
  <c r="X64" i="5"/>
  <c r="AR74" i="5"/>
  <c r="X67" i="5"/>
  <c r="AP62" i="4"/>
  <c r="AO45" i="4"/>
  <c r="AO44" i="4"/>
  <c r="P40" i="4"/>
  <c r="AN142" i="5"/>
  <c r="AN147" i="5"/>
  <c r="L144" i="5"/>
  <c r="AR64" i="5"/>
  <c r="AR75" i="5"/>
  <c r="AO37" i="4"/>
  <c r="AP71" i="4"/>
  <c r="AO42" i="4"/>
  <c r="AP68" i="4"/>
  <c r="P41" i="4"/>
  <c r="AN146" i="5"/>
  <c r="L145" i="5"/>
  <c r="AN144" i="5"/>
  <c r="AR73" i="5"/>
  <c r="AR62" i="5"/>
  <c r="AP72" i="4"/>
  <c r="P42" i="4"/>
  <c r="AP66" i="4"/>
  <c r="AO39" i="4"/>
  <c r="AS198" i="5"/>
  <c r="L146" i="5"/>
  <c r="AN145" i="5"/>
  <c r="AR69" i="5"/>
  <c r="AR72" i="5"/>
  <c r="AR63" i="5"/>
  <c r="AP76" i="4"/>
  <c r="AO46" i="4"/>
  <c r="AP74" i="4"/>
  <c r="AP65" i="4"/>
  <c r="AJ193" i="4"/>
  <c r="AJ86" i="5"/>
  <c r="AI34" i="4"/>
  <c r="AI59" i="5"/>
  <c r="AJ206" i="4"/>
  <c r="AJ201" i="4"/>
  <c r="AJ204" i="4"/>
  <c r="AJ143" i="2"/>
  <c r="AJ147" i="2"/>
  <c r="AJ144" i="2"/>
  <c r="AJ153" i="2"/>
  <c r="AJ98" i="5"/>
  <c r="AJ99" i="5"/>
  <c r="AJ96" i="5"/>
  <c r="AJ102" i="5"/>
  <c r="AI46" i="4"/>
  <c r="AI44" i="4"/>
  <c r="AI38" i="4"/>
  <c r="AI51" i="4"/>
  <c r="AI65" i="5"/>
  <c r="AI76" i="5"/>
  <c r="AI70" i="5"/>
  <c r="AJ43" i="2"/>
  <c r="AJ51" i="2"/>
  <c r="AJ42" i="2"/>
  <c r="AJ45" i="2"/>
  <c r="AJ22" i="5"/>
  <c r="AJ16" i="5"/>
  <c r="AJ24" i="5"/>
  <c r="AJ11" i="5"/>
  <c r="AA67" i="3"/>
  <c r="AA204" i="3"/>
  <c r="AA130" i="3"/>
  <c r="AA52" i="3"/>
  <c r="AA132" i="3"/>
  <c r="AA50" i="3"/>
  <c r="AA71" i="3"/>
  <c r="AA19" i="3"/>
  <c r="AA118" i="3"/>
  <c r="AA81" i="3"/>
  <c r="AA100" i="3"/>
  <c r="AA143" i="3"/>
  <c r="AA170" i="3"/>
  <c r="AA91" i="3"/>
  <c r="AA20" i="3"/>
  <c r="AA194" i="3"/>
  <c r="AA131" i="3"/>
  <c r="AA183" i="3"/>
  <c r="AA102" i="3"/>
  <c r="AA185" i="3"/>
  <c r="AA103" i="3"/>
  <c r="AA59" i="3"/>
  <c r="AA172" i="3"/>
  <c r="AA140" i="3"/>
  <c r="AA109" i="3"/>
  <c r="AA120" i="3"/>
  <c r="AA152" i="3"/>
  <c r="AA192" i="3"/>
  <c r="AA40" i="3"/>
  <c r="AA207" i="3"/>
  <c r="AA199" i="3"/>
  <c r="AA106" i="3"/>
  <c r="AA15" i="3"/>
  <c r="AA164" i="3"/>
  <c r="AA123" i="3"/>
  <c r="AA75" i="3"/>
  <c r="AA136" i="3"/>
  <c r="AA89" i="3"/>
  <c r="AA119" i="3"/>
  <c r="AA37" i="3"/>
  <c r="AA202" i="3"/>
  <c r="AA196" i="3"/>
  <c r="AA162" i="3"/>
  <c r="AA83" i="3"/>
  <c r="AA85" i="3"/>
  <c r="AA147" i="3"/>
  <c r="AA112" i="3"/>
  <c r="AA34" i="3"/>
  <c r="AA145" i="3"/>
  <c r="AA181" i="3"/>
  <c r="AI154" i="5"/>
  <c r="AI155" i="5"/>
  <c r="AI150" i="5"/>
  <c r="AI151" i="5"/>
  <c r="AI154" i="4"/>
  <c r="AI149" i="4"/>
  <c r="AI152" i="4"/>
  <c r="AI150" i="4"/>
  <c r="AJ197" i="5"/>
  <c r="AJ205" i="5"/>
  <c r="AJ206" i="5"/>
  <c r="AI43" i="5"/>
  <c r="AI40" i="5"/>
  <c r="AI44" i="5"/>
  <c r="AI47" i="5"/>
  <c r="AJ98" i="4"/>
  <c r="AJ95" i="4"/>
  <c r="AJ96" i="4"/>
  <c r="AJ89" i="4"/>
  <c r="AJ18" i="4"/>
  <c r="AJ17" i="4"/>
  <c r="AJ24" i="4"/>
  <c r="AJ22" i="4"/>
  <c r="L206" i="3"/>
  <c r="L22" i="3"/>
  <c r="L111" i="3"/>
  <c r="L113" i="3"/>
  <c r="L182" i="3"/>
  <c r="L55" i="3"/>
  <c r="L214" i="3"/>
  <c r="L57" i="3"/>
  <c r="L91" i="3"/>
  <c r="L35" i="3"/>
  <c r="L48" i="3"/>
  <c r="L195" i="3"/>
  <c r="L27" i="3"/>
  <c r="L69" i="3"/>
  <c r="L60" i="3"/>
  <c r="L158" i="3"/>
  <c r="L173" i="3"/>
  <c r="L204" i="3"/>
  <c r="L99" i="3"/>
  <c r="L20" i="3"/>
  <c r="L112" i="3"/>
  <c r="L32" i="3"/>
  <c r="L97" i="3"/>
  <c r="L65" i="3"/>
  <c r="L190" i="3"/>
  <c r="L85" i="3"/>
  <c r="L39" i="3"/>
  <c r="L161" i="3"/>
  <c r="L81" i="3"/>
  <c r="L157" i="3"/>
  <c r="L215" i="3"/>
  <c r="L106" i="3"/>
  <c r="L74" i="3"/>
  <c r="L44" i="3"/>
  <c r="L70" i="3"/>
  <c r="L25" i="3"/>
  <c r="L136" i="3"/>
  <c r="L114" i="3"/>
  <c r="L171" i="3"/>
  <c r="L198" i="3"/>
  <c r="L156" i="3"/>
  <c r="L121" i="3"/>
  <c r="L83" i="3"/>
  <c r="L92" i="3"/>
  <c r="L148" i="3"/>
  <c r="L110" i="3"/>
  <c r="L170" i="3"/>
  <c r="L130" i="3"/>
  <c r="L145" i="3"/>
  <c r="L101" i="3"/>
  <c r="AI122" i="5"/>
  <c r="AI124" i="5"/>
  <c r="AI118" i="5"/>
  <c r="AI129" i="5"/>
  <c r="AI119" i="4"/>
  <c r="AI116" i="4"/>
  <c r="AI122" i="4"/>
  <c r="C203" i="3"/>
  <c r="C157" i="3"/>
  <c r="C129" i="3"/>
  <c r="C144" i="3"/>
  <c r="C71" i="3"/>
  <c r="C131" i="3"/>
  <c r="C167" i="3"/>
  <c r="C201" i="3"/>
  <c r="C95" i="3"/>
  <c r="C136" i="3"/>
  <c r="C177" i="3"/>
  <c r="C153" i="3"/>
  <c r="C113" i="3"/>
  <c r="C50" i="3"/>
  <c r="C119" i="3"/>
  <c r="C69" i="3"/>
  <c r="C212" i="3"/>
  <c r="C137" i="3"/>
  <c r="C62" i="3"/>
  <c r="C104" i="3"/>
  <c r="C52" i="3"/>
  <c r="C26" i="3"/>
  <c r="C33" i="3"/>
  <c r="C179" i="3"/>
  <c r="C192" i="3"/>
  <c r="C127" i="3"/>
  <c r="C143" i="3"/>
  <c r="C170" i="3"/>
  <c r="C142" i="3"/>
  <c r="C86" i="3"/>
  <c r="C75" i="3"/>
  <c r="C38" i="3"/>
  <c r="C56" i="3"/>
  <c r="C174" i="3"/>
  <c r="C117" i="3"/>
  <c r="C81" i="3"/>
  <c r="C205" i="3"/>
  <c r="C154" i="3"/>
  <c r="C196" i="3"/>
  <c r="C149" i="3"/>
  <c r="C111" i="3"/>
  <c r="C197" i="3"/>
  <c r="C152" i="3"/>
  <c r="C55" i="3"/>
  <c r="C65" i="3"/>
  <c r="C209" i="3"/>
  <c r="C178" i="3"/>
  <c r="C162" i="3"/>
  <c r="C109" i="3"/>
  <c r="C204" i="3"/>
  <c r="C124" i="3"/>
  <c r="AJ128" i="2"/>
  <c r="AJ124" i="2"/>
  <c r="AJ125" i="2"/>
  <c r="AI63" i="4"/>
  <c r="AI71" i="4"/>
  <c r="AI67" i="4"/>
  <c r="AI65" i="4"/>
  <c r="AJ72" i="2"/>
  <c r="AJ65" i="2"/>
  <c r="AJ62" i="2"/>
  <c r="AJ7" i="5"/>
  <c r="AI139" i="5"/>
  <c r="AI139" i="4"/>
  <c r="AJ193" i="5"/>
  <c r="AI34" i="5"/>
  <c r="AJ198" i="4"/>
  <c r="AJ196" i="4"/>
  <c r="AJ208" i="4"/>
  <c r="AJ200" i="4"/>
  <c r="AJ155" i="2"/>
  <c r="AJ148" i="2"/>
  <c r="AJ149" i="2"/>
  <c r="AJ156" i="2"/>
  <c r="AJ101" i="5"/>
  <c r="AJ91" i="5"/>
  <c r="AJ100" i="5"/>
  <c r="AJ95" i="5"/>
  <c r="AI42" i="4"/>
  <c r="AI43" i="4"/>
  <c r="AI37" i="4"/>
  <c r="AI71" i="5"/>
  <c r="AI66" i="5"/>
  <c r="AI63" i="5"/>
  <c r="AI64" i="5"/>
  <c r="AJ41" i="2"/>
  <c r="AJ48" i="2"/>
  <c r="AJ37" i="2"/>
  <c r="AJ44" i="2"/>
  <c r="AJ20" i="5"/>
  <c r="AJ23" i="5"/>
  <c r="AJ12" i="5"/>
  <c r="AJ21" i="5"/>
  <c r="AA167" i="3"/>
  <c r="AA25" i="3"/>
  <c r="AA72" i="3"/>
  <c r="AA133" i="3"/>
  <c r="AA58" i="3"/>
  <c r="AA175" i="3"/>
  <c r="AA17" i="3"/>
  <c r="AA190" i="3"/>
  <c r="AA158" i="3"/>
  <c r="AA200" i="3"/>
  <c r="AA154" i="3"/>
  <c r="AA38" i="3"/>
  <c r="AA104" i="3"/>
  <c r="AA39" i="3"/>
  <c r="AA66" i="3"/>
  <c r="AA166" i="3"/>
  <c r="AA173" i="3"/>
  <c r="AA62" i="3"/>
  <c r="AA168" i="3"/>
  <c r="AA33" i="3"/>
  <c r="AA105" i="3"/>
  <c r="AA138" i="3"/>
  <c r="AA153" i="3"/>
  <c r="AA169" i="3"/>
  <c r="AA110" i="3"/>
  <c r="AA88" i="3"/>
  <c r="AA36" i="3"/>
  <c r="AA86" i="3"/>
  <c r="AA201" i="3"/>
  <c r="AA76" i="3"/>
  <c r="AA42" i="3"/>
  <c r="AA45" i="3"/>
  <c r="AA116" i="3"/>
  <c r="AA151" i="3"/>
  <c r="AA94" i="3"/>
  <c r="AA182" i="3"/>
  <c r="AA78" i="3"/>
  <c r="AA26" i="3"/>
  <c r="AA28" i="3"/>
  <c r="AA134" i="3"/>
  <c r="AA93" i="3"/>
  <c r="AA161" i="3"/>
  <c r="AA65" i="3"/>
  <c r="AA209" i="3"/>
  <c r="AA128" i="3"/>
  <c r="AA79" i="3"/>
  <c r="AA87" i="3"/>
  <c r="AA48" i="3"/>
  <c r="AA180" i="3"/>
  <c r="AA141" i="3"/>
  <c r="AI145" i="5"/>
  <c r="AI147" i="5"/>
  <c r="AI152" i="5"/>
  <c r="AI149" i="5"/>
  <c r="AI153" i="4"/>
  <c r="AI151" i="4"/>
  <c r="AI142" i="4"/>
  <c r="AJ209" i="5"/>
  <c r="AJ201" i="5"/>
  <c r="AJ203" i="5"/>
  <c r="AJ198" i="5"/>
  <c r="AI50" i="5"/>
  <c r="AI39" i="5"/>
  <c r="AI41" i="5"/>
  <c r="AI48" i="5"/>
  <c r="AJ93" i="4"/>
  <c r="AJ90" i="4"/>
  <c r="AJ100" i="4"/>
  <c r="AJ91" i="4"/>
  <c r="AJ16" i="4"/>
  <c r="AJ23" i="4"/>
  <c r="AJ12" i="4"/>
  <c r="L77" i="3"/>
  <c r="L30" i="3"/>
  <c r="L159" i="3"/>
  <c r="L37" i="3"/>
  <c r="L50" i="3"/>
  <c r="L192" i="3"/>
  <c r="L129" i="3"/>
  <c r="L132" i="3"/>
  <c r="L191" i="3"/>
  <c r="L147" i="3"/>
  <c r="L183" i="3"/>
  <c r="L164" i="3"/>
  <c r="L108" i="3"/>
  <c r="L137" i="3"/>
  <c r="L199" i="3"/>
  <c r="L178" i="3"/>
  <c r="L212" i="3"/>
  <c r="L200" i="3"/>
  <c r="L153" i="3"/>
  <c r="L17" i="3"/>
  <c r="L141" i="3"/>
  <c r="L172" i="3"/>
  <c r="L95" i="3"/>
  <c r="L167" i="3"/>
  <c r="L208" i="3"/>
  <c r="L104" i="3"/>
  <c r="L40" i="3"/>
  <c r="L142" i="3"/>
  <c r="L162" i="3"/>
  <c r="L24" i="3"/>
  <c r="L177" i="3"/>
  <c r="L96" i="3"/>
  <c r="L154" i="3"/>
  <c r="L45" i="3"/>
  <c r="L94" i="3"/>
  <c r="L202" i="3"/>
  <c r="L168" i="3"/>
  <c r="L73" i="3"/>
  <c r="L143" i="3"/>
  <c r="L109" i="3"/>
  <c r="L23" i="3"/>
  <c r="L66" i="3"/>
  <c r="L79" i="3"/>
  <c r="L203" i="3"/>
  <c r="L155" i="3"/>
  <c r="L31" i="3"/>
  <c r="L166" i="3"/>
  <c r="L122" i="3"/>
  <c r="L61" i="3"/>
  <c r="L59" i="3"/>
  <c r="L52" i="3"/>
  <c r="AI119" i="5"/>
  <c r="AI116" i="5"/>
  <c r="AI121" i="5"/>
  <c r="AI128" i="4"/>
  <c r="AI117" i="4"/>
  <c r="AI127" i="4"/>
  <c r="AI120" i="4"/>
  <c r="C39" i="3"/>
  <c r="C29" i="3"/>
  <c r="C90" i="3"/>
  <c r="C110" i="3"/>
  <c r="C122" i="3"/>
  <c r="C16" i="3"/>
  <c r="C92" i="3"/>
  <c r="C98" i="3"/>
  <c r="C213" i="3"/>
  <c r="C118" i="3"/>
  <c r="C146" i="3"/>
  <c r="C34" i="3"/>
  <c r="C67" i="3"/>
  <c r="C210" i="3"/>
  <c r="C202" i="3"/>
  <c r="C166" i="3"/>
  <c r="C141" i="3"/>
  <c r="C186" i="3"/>
  <c r="C99" i="3"/>
  <c r="C91" i="3"/>
  <c r="C79" i="3"/>
  <c r="C66" i="3"/>
  <c r="C77" i="3"/>
  <c r="C20" i="3"/>
  <c r="C63" i="3"/>
  <c r="C175" i="3"/>
  <c r="C125" i="3"/>
  <c r="C54" i="3"/>
  <c r="C147" i="3"/>
  <c r="C44" i="3"/>
  <c r="C165" i="3"/>
  <c r="C173" i="3"/>
  <c r="C17" i="3"/>
  <c r="C108" i="3"/>
  <c r="C58" i="3"/>
  <c r="C132" i="3"/>
  <c r="C133" i="3"/>
  <c r="C87" i="3"/>
  <c r="C46" i="3"/>
  <c r="C48" i="3"/>
  <c r="C215" i="3"/>
  <c r="C18" i="3"/>
  <c r="C41" i="3"/>
  <c r="C126" i="3"/>
  <c r="C139" i="3"/>
  <c r="C135" i="3"/>
  <c r="C115" i="3"/>
  <c r="C73" i="3"/>
  <c r="C189" i="3"/>
  <c r="C156" i="3"/>
  <c r="AJ119" i="2"/>
  <c r="AJ130" i="2"/>
  <c r="AJ126" i="2"/>
  <c r="AJ122" i="2"/>
  <c r="AI70" i="4"/>
  <c r="AI76" i="4"/>
  <c r="AI64" i="4"/>
  <c r="AI72" i="4"/>
  <c r="AJ64" i="2"/>
  <c r="AJ74" i="2"/>
  <c r="AJ71" i="2"/>
  <c r="AJ73" i="2"/>
  <c r="AJ7" i="4"/>
  <c r="AI113" i="5"/>
  <c r="AI113" i="4"/>
  <c r="AJ203" i="4"/>
  <c r="AJ199" i="4"/>
  <c r="AJ205" i="4"/>
  <c r="AJ207" i="4"/>
  <c r="AJ151" i="2"/>
  <c r="AJ150" i="2"/>
  <c r="AJ146" i="2"/>
  <c r="AJ152" i="2"/>
  <c r="AJ94" i="5"/>
  <c r="AJ90" i="5"/>
  <c r="AJ93" i="5"/>
  <c r="AI39" i="4"/>
  <c r="AI50" i="4"/>
  <c r="AI48" i="4"/>
  <c r="AI47" i="4"/>
  <c r="AI74" i="5"/>
  <c r="AI68" i="5"/>
  <c r="AI72" i="5"/>
  <c r="AI62" i="5"/>
  <c r="AJ40" i="2"/>
  <c r="AJ49" i="2"/>
  <c r="AJ50" i="2"/>
  <c r="AJ38" i="2"/>
  <c r="AJ14" i="5"/>
  <c r="AJ17" i="5"/>
  <c r="AJ10" i="5"/>
  <c r="AA186" i="3"/>
  <c r="AA95" i="3"/>
  <c r="AA101" i="3"/>
  <c r="AA68" i="3"/>
  <c r="AA113" i="3"/>
  <c r="AA193" i="3"/>
  <c r="AA22" i="3"/>
  <c r="AA21" i="3"/>
  <c r="AA92" i="3"/>
  <c r="AA125" i="3"/>
  <c r="AA197" i="3"/>
  <c r="AA56" i="3"/>
  <c r="AA211" i="3"/>
  <c r="AA82" i="3"/>
  <c r="AA176" i="3"/>
  <c r="AA210" i="3"/>
  <c r="AA203" i="3"/>
  <c r="AA69" i="3"/>
  <c r="AA96" i="3"/>
  <c r="AA115" i="3"/>
  <c r="AA137" i="3"/>
  <c r="AA179" i="3"/>
  <c r="AA117" i="3"/>
  <c r="AA114" i="3"/>
  <c r="AA16" i="3"/>
  <c r="AA178" i="3"/>
  <c r="AA18" i="3"/>
  <c r="AA157" i="3"/>
  <c r="AA213" i="3"/>
  <c r="AA41" i="3"/>
  <c r="AA44" i="3"/>
  <c r="AA70" i="3"/>
  <c r="AA61" i="3"/>
  <c r="AA80" i="3"/>
  <c r="AA160" i="3"/>
  <c r="AA195" i="3"/>
  <c r="AA156" i="3"/>
  <c r="AA51" i="3"/>
  <c r="AA35" i="3"/>
  <c r="AA189" i="3"/>
  <c r="AA64" i="3"/>
  <c r="AA30" i="3"/>
  <c r="AA27" i="3"/>
  <c r="AA174" i="3"/>
  <c r="AA127" i="3"/>
  <c r="AA111" i="3"/>
  <c r="AA98" i="3"/>
  <c r="AA206" i="3"/>
  <c r="AA187" i="3"/>
  <c r="AA129" i="3"/>
  <c r="AA29" i="3"/>
  <c r="AI153" i="5"/>
  <c r="AI156" i="5"/>
  <c r="AI146" i="5"/>
  <c r="AI145" i="4"/>
  <c r="AI147" i="4"/>
  <c r="AI146" i="4"/>
  <c r="AI148" i="4"/>
  <c r="AJ196" i="5"/>
  <c r="AJ208" i="5"/>
  <c r="AJ207" i="5"/>
  <c r="AJ199" i="5"/>
  <c r="AI38" i="5"/>
  <c r="AI37" i="5"/>
  <c r="AI51" i="5"/>
  <c r="AI42" i="5"/>
  <c r="AJ103" i="4"/>
  <c r="AJ99" i="4"/>
  <c r="AJ97" i="4"/>
  <c r="AJ21" i="4"/>
  <c r="AJ15" i="4"/>
  <c r="AJ19" i="4"/>
  <c r="AJ11" i="4"/>
  <c r="L187" i="3"/>
  <c r="L149" i="3"/>
  <c r="L205" i="3"/>
  <c r="L68" i="3"/>
  <c r="L124" i="3"/>
  <c r="L72" i="3"/>
  <c r="L41" i="3"/>
  <c r="L36" i="3"/>
  <c r="L62" i="3"/>
  <c r="L86" i="3"/>
  <c r="L127" i="3"/>
  <c r="L197" i="3"/>
  <c r="L115" i="3"/>
  <c r="L64" i="3"/>
  <c r="L144" i="3"/>
  <c r="L21" i="3"/>
  <c r="L131" i="3"/>
  <c r="L89" i="3"/>
  <c r="L28" i="3"/>
  <c r="L140" i="3"/>
  <c r="L51" i="3"/>
  <c r="L76" i="3"/>
  <c r="L185" i="3"/>
  <c r="L100" i="3"/>
  <c r="L46" i="3"/>
  <c r="L38" i="3"/>
  <c r="L169" i="3"/>
  <c r="L125" i="3"/>
  <c r="L34" i="3"/>
  <c r="L211" i="3"/>
  <c r="L194" i="3"/>
  <c r="L33" i="3"/>
  <c r="L209" i="3"/>
  <c r="L135" i="3"/>
  <c r="L18" i="3"/>
  <c r="L98" i="3"/>
  <c r="L118" i="3"/>
  <c r="L56" i="3"/>
  <c r="L152" i="3"/>
  <c r="L63" i="3"/>
  <c r="L47" i="3"/>
  <c r="L184" i="3"/>
  <c r="L133" i="3"/>
  <c r="L90" i="3"/>
  <c r="L78" i="3"/>
  <c r="L176" i="3"/>
  <c r="L138" i="3"/>
  <c r="L84" i="3"/>
  <c r="L29" i="3"/>
  <c r="L16" i="3"/>
  <c r="AI120" i="5"/>
  <c r="AI123" i="5"/>
  <c r="AI130" i="5"/>
  <c r="AI117" i="5"/>
  <c r="AI121" i="4"/>
  <c r="AI124" i="4"/>
  <c r="AI123" i="4"/>
  <c r="AI118" i="4"/>
  <c r="C35" i="3"/>
  <c r="C31" i="3"/>
  <c r="C102" i="3"/>
  <c r="C43" i="3"/>
  <c r="C193" i="3"/>
  <c r="C182" i="3"/>
  <c r="C57" i="3"/>
  <c r="C208" i="3"/>
  <c r="C164" i="3"/>
  <c r="C181" i="3"/>
  <c r="C74" i="3"/>
  <c r="C27" i="3"/>
  <c r="C199" i="3"/>
  <c r="C93" i="3"/>
  <c r="C45" i="3"/>
  <c r="C97" i="3"/>
  <c r="C180" i="3"/>
  <c r="C22" i="3"/>
  <c r="C206" i="3"/>
  <c r="C21" i="3"/>
  <c r="C200" i="3"/>
  <c r="C211" i="3"/>
  <c r="C159" i="3"/>
  <c r="C198" i="3"/>
  <c r="C53" i="3"/>
  <c r="C89" i="3"/>
  <c r="C112" i="3"/>
  <c r="C168" i="3"/>
  <c r="C47" i="3"/>
  <c r="C172" i="3"/>
  <c r="C101" i="3"/>
  <c r="C24" i="3"/>
  <c r="C85" i="3"/>
  <c r="C25" i="3"/>
  <c r="C195" i="3"/>
  <c r="C64" i="3"/>
  <c r="C151" i="3"/>
  <c r="C134" i="3"/>
  <c r="C107" i="3"/>
  <c r="C138" i="3"/>
  <c r="C158" i="3"/>
  <c r="C121" i="3"/>
  <c r="C214" i="3"/>
  <c r="C76" i="3"/>
  <c r="C84" i="3"/>
  <c r="C94" i="3"/>
  <c r="C15" i="3"/>
  <c r="C176" i="3"/>
  <c r="C114" i="3"/>
  <c r="C30" i="3"/>
  <c r="AJ129" i="2"/>
  <c r="AJ123" i="2"/>
  <c r="AJ121" i="2"/>
  <c r="AJ127" i="2"/>
  <c r="AI69" i="4"/>
  <c r="AI73" i="4"/>
  <c r="AI66" i="4"/>
  <c r="AI68" i="4"/>
  <c r="AJ68" i="2"/>
  <c r="AJ66" i="2"/>
  <c r="AJ70" i="2"/>
  <c r="AI59" i="4"/>
  <c r="AJ86" i="4"/>
  <c r="AJ210" i="4"/>
  <c r="AJ209" i="4"/>
  <c r="AJ197" i="4"/>
  <c r="AJ202" i="4"/>
  <c r="AJ142" i="2"/>
  <c r="AJ154" i="2"/>
  <c r="AJ145" i="2"/>
  <c r="AJ97" i="5"/>
  <c r="AJ103" i="5"/>
  <c r="AJ89" i="5"/>
  <c r="AJ92" i="5"/>
  <c r="AI45" i="4"/>
  <c r="AI41" i="4"/>
  <c r="AI49" i="4"/>
  <c r="AI40" i="4"/>
  <c r="AI73" i="5"/>
  <c r="AI69" i="5"/>
  <c r="AI67" i="5"/>
  <c r="AI75" i="5"/>
  <c r="AJ39" i="2"/>
  <c r="AJ46" i="2"/>
  <c r="AJ47" i="2"/>
  <c r="AJ13" i="5"/>
  <c r="AJ15" i="5"/>
  <c r="AJ18" i="5"/>
  <c r="AJ19" i="5"/>
  <c r="AA73" i="3"/>
  <c r="AA144" i="3"/>
  <c r="AA146" i="3"/>
  <c r="AA159" i="3"/>
  <c r="AA55" i="3"/>
  <c r="AA198" i="3"/>
  <c r="AA177" i="3"/>
  <c r="AA99" i="3"/>
  <c r="AA31" i="3"/>
  <c r="AA122" i="3"/>
  <c r="AA53" i="3"/>
  <c r="AA139" i="3"/>
  <c r="AA32" i="3"/>
  <c r="AA184" i="3"/>
  <c r="AA63" i="3"/>
  <c r="AA60" i="3"/>
  <c r="AA57" i="3"/>
  <c r="AA148" i="3"/>
  <c r="AA149" i="3"/>
  <c r="AA77" i="3"/>
  <c r="AA49" i="3"/>
  <c r="AA191" i="3"/>
  <c r="AA47" i="3"/>
  <c r="AA150" i="3"/>
  <c r="AA212" i="3"/>
  <c r="AA54" i="3"/>
  <c r="AA43" i="3"/>
  <c r="AA163" i="3"/>
  <c r="AA107" i="3"/>
  <c r="AA135" i="3"/>
  <c r="AA205" i="3"/>
  <c r="AA171" i="3"/>
  <c r="AA215" i="3"/>
  <c r="AA155" i="3"/>
  <c r="AA188" i="3"/>
  <c r="AA84" i="3"/>
  <c r="AA23" i="3"/>
  <c r="AA208" i="3"/>
  <c r="AA142" i="3"/>
  <c r="AA90" i="3"/>
  <c r="AA24" i="3"/>
  <c r="AA46" i="3"/>
  <c r="AA214" i="3"/>
  <c r="AA108" i="3"/>
  <c r="AA126" i="3"/>
  <c r="AA124" i="3"/>
  <c r="AA165" i="3"/>
  <c r="AA97" i="3"/>
  <c r="AA121" i="3"/>
  <c r="AA74" i="3"/>
  <c r="AI143" i="5"/>
  <c r="AI148" i="5"/>
  <c r="AI144" i="5"/>
  <c r="AI142" i="5"/>
  <c r="AI143" i="4"/>
  <c r="AI156" i="4"/>
  <c r="AI144" i="4"/>
  <c r="AI155" i="4"/>
  <c r="AJ210" i="5"/>
  <c r="AJ204" i="5"/>
  <c r="AJ202" i="5"/>
  <c r="AJ200" i="5"/>
  <c r="AI49" i="5"/>
  <c r="AI45" i="5"/>
  <c r="AI46" i="5"/>
  <c r="AJ92" i="4"/>
  <c r="AJ102" i="4"/>
  <c r="AJ94" i="4"/>
  <c r="AJ101" i="4"/>
  <c r="AJ14" i="4"/>
  <c r="AJ10" i="4"/>
  <c r="AJ20" i="4"/>
  <c r="AJ13" i="4"/>
  <c r="L105" i="3"/>
  <c r="L123" i="3"/>
  <c r="L26" i="3"/>
  <c r="L196" i="3"/>
  <c r="L19" i="3"/>
  <c r="L181" i="3"/>
  <c r="L102" i="3"/>
  <c r="L146" i="3"/>
  <c r="L87" i="3"/>
  <c r="L58" i="3"/>
  <c r="L116" i="3"/>
  <c r="L80" i="3"/>
  <c r="L186" i="3"/>
  <c r="L117" i="3"/>
  <c r="L43" i="3"/>
  <c r="L126" i="3"/>
  <c r="L119" i="3"/>
  <c r="L189" i="3"/>
  <c r="L151" i="3"/>
  <c r="L49" i="3"/>
  <c r="L174" i="3"/>
  <c r="L107" i="3"/>
  <c r="L82" i="3"/>
  <c r="L139" i="3"/>
  <c r="L128" i="3"/>
  <c r="L134" i="3"/>
  <c r="L150" i="3"/>
  <c r="L175" i="3"/>
  <c r="L188" i="3"/>
  <c r="L93" i="3"/>
  <c r="L71" i="3"/>
  <c r="L180" i="3"/>
  <c r="L160" i="3"/>
  <c r="L193" i="3"/>
  <c r="L103" i="3"/>
  <c r="L15" i="3"/>
  <c r="L42" i="3"/>
  <c r="L179" i="3"/>
  <c r="L67" i="3"/>
  <c r="L210" i="3"/>
  <c r="L207" i="3"/>
  <c r="L163" i="3"/>
  <c r="L53" i="3"/>
  <c r="L75" i="3"/>
  <c r="L165" i="3"/>
  <c r="L54" i="3"/>
  <c r="L88" i="3"/>
  <c r="L120" i="3"/>
  <c r="L201" i="3"/>
  <c r="L213" i="3"/>
  <c r="AI127" i="5"/>
  <c r="AI125" i="5"/>
  <c r="AI126" i="5"/>
  <c r="AI128" i="5"/>
  <c r="AI126" i="4"/>
  <c r="AI130" i="4"/>
  <c r="AI125" i="4"/>
  <c r="AI129" i="4"/>
  <c r="C80" i="3"/>
  <c r="C140" i="3"/>
  <c r="C160" i="3"/>
  <c r="C37" i="3"/>
  <c r="C61" i="3"/>
  <c r="C191" i="3"/>
  <c r="C23" i="3"/>
  <c r="C120" i="3"/>
  <c r="C161" i="3"/>
  <c r="C68" i="3"/>
  <c r="C188" i="3"/>
  <c r="C185" i="3"/>
  <c r="C72" i="3"/>
  <c r="C183" i="3"/>
  <c r="C128" i="3"/>
  <c r="C40" i="3"/>
  <c r="C83" i="3"/>
  <c r="C207" i="3"/>
  <c r="C130" i="3"/>
  <c r="C194" i="3"/>
  <c r="C155" i="3"/>
  <c r="C116" i="3"/>
  <c r="C60" i="3"/>
  <c r="C100" i="3"/>
  <c r="C105" i="3"/>
  <c r="C49" i="3"/>
  <c r="C42" i="3"/>
  <c r="C184" i="3"/>
  <c r="C150" i="3"/>
  <c r="C96" i="3"/>
  <c r="C148" i="3"/>
  <c r="C123" i="3"/>
  <c r="C28" i="3"/>
  <c r="C190" i="3"/>
  <c r="C88" i="3"/>
  <c r="C32" i="3"/>
  <c r="C78" i="3"/>
  <c r="C171" i="3"/>
  <c r="C187" i="3"/>
  <c r="C70" i="3"/>
  <c r="C59" i="3"/>
  <c r="C169" i="3"/>
  <c r="C145" i="3"/>
  <c r="C51" i="3"/>
  <c r="C106" i="3"/>
  <c r="C36" i="3"/>
  <c r="C163" i="3"/>
  <c r="C103" i="3"/>
  <c r="C82" i="3"/>
  <c r="C19" i="3"/>
  <c r="AJ117" i="2"/>
  <c r="AJ116" i="2"/>
  <c r="AJ118" i="2"/>
  <c r="AJ120" i="2"/>
  <c r="AI74" i="4"/>
  <c r="AI62" i="4"/>
  <c r="AI75" i="4"/>
  <c r="AJ76" i="2"/>
  <c r="AJ67" i="2"/>
  <c r="AJ69" i="2"/>
  <c r="AJ75" i="2"/>
  <c r="AJ63" i="2"/>
  <c r="C4" i="3" l="1"/>
  <c r="L4" i="3"/>
  <c r="AA4" i="3"/>
  <c r="BB68" i="2"/>
  <c r="BB66" i="2"/>
  <c r="BB65" i="2"/>
  <c r="BB63" i="2"/>
  <c r="BB66" i="5"/>
  <c r="BB62" i="5"/>
  <c r="BB169" i="4"/>
  <c r="BB176" i="4"/>
  <c r="BB93" i="4"/>
  <c r="BB90" i="4"/>
  <c r="C11" i="3"/>
  <c r="C10" i="3"/>
  <c r="C8" i="3"/>
  <c r="C9" i="3"/>
  <c r="C13" i="3"/>
  <c r="C12" i="3"/>
  <c r="L13" i="3"/>
  <c r="L12" i="3"/>
  <c r="L8" i="3"/>
  <c r="L9" i="3"/>
  <c r="L11" i="3"/>
  <c r="L10" i="3"/>
  <c r="AA13" i="3"/>
  <c r="AA12" i="3"/>
  <c r="AA9" i="3"/>
  <c r="AA8" i="3"/>
  <c r="AA11" i="3"/>
  <c r="AA10" i="3"/>
  <c r="D4" i="3"/>
  <c r="M4" i="3"/>
  <c r="AC4" i="3"/>
  <c r="E4" i="3"/>
  <c r="N4" i="3"/>
  <c r="AB4" i="3"/>
  <c r="AJ34" i="2"/>
  <c r="AJ59" i="5"/>
  <c r="AJ139" i="5"/>
  <c r="AJ71" i="4"/>
  <c r="AJ69" i="4"/>
  <c r="AJ67" i="4"/>
  <c r="AJ73" i="4"/>
  <c r="AJ152" i="4"/>
  <c r="AJ142" i="4"/>
  <c r="AJ145" i="4"/>
  <c r="AB95" i="3"/>
  <c r="AB153" i="3"/>
  <c r="AB185" i="3"/>
  <c r="AB191" i="3"/>
  <c r="AB55" i="3"/>
  <c r="AB68" i="3"/>
  <c r="AB40" i="3"/>
  <c r="AB17" i="3"/>
  <c r="AB22" i="3"/>
  <c r="AB214" i="3"/>
  <c r="AB25" i="3"/>
  <c r="AB29" i="3"/>
  <c r="AB35" i="3"/>
  <c r="AB179" i="3"/>
  <c r="AB58" i="3"/>
  <c r="AB150" i="3"/>
  <c r="AB104" i="3"/>
  <c r="AB65" i="3"/>
  <c r="AB207" i="3"/>
  <c r="AB209" i="3"/>
  <c r="AB30" i="3"/>
  <c r="AB166" i="3"/>
  <c r="AB64" i="3"/>
  <c r="AB39" i="3"/>
  <c r="AB135" i="3"/>
  <c r="AB126" i="3"/>
  <c r="AB132" i="3"/>
  <c r="AB70" i="3"/>
  <c r="AB152" i="3"/>
  <c r="AB102" i="3"/>
  <c r="AB86" i="3"/>
  <c r="AB87" i="3"/>
  <c r="AB43" i="3"/>
  <c r="AB165" i="3"/>
  <c r="AB92" i="3"/>
  <c r="AB111" i="3"/>
  <c r="AB128" i="3"/>
  <c r="AB137" i="3"/>
  <c r="AB147" i="3"/>
  <c r="AB189" i="3"/>
  <c r="AB211" i="3"/>
  <c r="AB21" i="3"/>
  <c r="AB98" i="3"/>
  <c r="AB74" i="3"/>
  <c r="AB204" i="3"/>
  <c r="AB53" i="3"/>
  <c r="AB47" i="3"/>
  <c r="AB78" i="3"/>
  <c r="AB15" i="3"/>
  <c r="AB210" i="3"/>
  <c r="AB122" i="3"/>
  <c r="N183" i="3"/>
  <c r="N205" i="3"/>
  <c r="N137" i="3"/>
  <c r="N111" i="3"/>
  <c r="N75" i="3"/>
  <c r="N123" i="3"/>
  <c r="N103" i="3"/>
  <c r="N26" i="3"/>
  <c r="N210" i="3"/>
  <c r="N53" i="3"/>
  <c r="N84" i="3"/>
  <c r="N178" i="3"/>
  <c r="N104" i="3"/>
  <c r="N29" i="3"/>
  <c r="N56" i="3"/>
  <c r="N213" i="3"/>
  <c r="N151" i="3"/>
  <c r="N35" i="3"/>
  <c r="N22" i="3"/>
  <c r="N25" i="3"/>
  <c r="N83" i="3"/>
  <c r="N133" i="3"/>
  <c r="N188" i="3"/>
  <c r="N113" i="3"/>
  <c r="N88" i="3"/>
  <c r="N93" i="3"/>
  <c r="N64" i="3"/>
  <c r="N128" i="3"/>
  <c r="N212" i="3"/>
  <c r="N215" i="3"/>
  <c r="N97" i="3"/>
  <c r="N189" i="3"/>
  <c r="N77" i="3"/>
  <c r="N177" i="3"/>
  <c r="N145" i="3"/>
  <c r="N180" i="3"/>
  <c r="N96" i="3"/>
  <c r="N157" i="3"/>
  <c r="N164" i="3"/>
  <c r="N125" i="3"/>
  <c r="N182" i="3"/>
  <c r="N149" i="3"/>
  <c r="N155" i="3"/>
  <c r="N67" i="3"/>
  <c r="N187" i="3"/>
  <c r="N118" i="3"/>
  <c r="N40" i="3"/>
  <c r="N54" i="3"/>
  <c r="N131" i="3"/>
  <c r="N68" i="3"/>
  <c r="AJ38" i="4"/>
  <c r="AJ41" i="4"/>
  <c r="AJ51" i="4"/>
  <c r="AJ48" i="4"/>
  <c r="AJ130" i="4"/>
  <c r="AJ116" i="4"/>
  <c r="AJ118" i="4"/>
  <c r="AJ41" i="5"/>
  <c r="AJ37" i="5"/>
  <c r="AJ49" i="5"/>
  <c r="AJ43" i="5"/>
  <c r="I186" i="3"/>
  <c r="I28" i="3"/>
  <c r="I196" i="3"/>
  <c r="I184" i="3"/>
  <c r="I111" i="3"/>
  <c r="I62" i="3"/>
  <c r="I107" i="3"/>
  <c r="I95" i="3"/>
  <c r="I183" i="3"/>
  <c r="I33" i="3"/>
  <c r="I113" i="3"/>
  <c r="I99" i="3"/>
  <c r="I17" i="3"/>
  <c r="I136" i="3"/>
  <c r="I67" i="3"/>
  <c r="I72" i="3"/>
  <c r="I169" i="3"/>
  <c r="I82" i="3"/>
  <c r="I133" i="3"/>
  <c r="I19" i="3"/>
  <c r="I102" i="3"/>
  <c r="I30" i="3"/>
  <c r="I37" i="3"/>
  <c r="I195" i="3"/>
  <c r="I79" i="3"/>
  <c r="I212" i="3"/>
  <c r="I55" i="3"/>
  <c r="I20" i="3"/>
  <c r="I24" i="3"/>
  <c r="I35" i="3"/>
  <c r="I155" i="3"/>
  <c r="I77" i="3"/>
  <c r="I177" i="3"/>
  <c r="I214" i="3"/>
  <c r="I191" i="3"/>
  <c r="I70" i="3"/>
  <c r="I185" i="3"/>
  <c r="I172" i="3"/>
  <c r="I115" i="3"/>
  <c r="I114" i="3"/>
  <c r="I194" i="3"/>
  <c r="I106" i="3"/>
  <c r="I27" i="3"/>
  <c r="I126" i="3"/>
  <c r="I163" i="3"/>
  <c r="I148" i="3"/>
  <c r="I164" i="3"/>
  <c r="I68" i="3"/>
  <c r="I145" i="3"/>
  <c r="I63" i="3"/>
  <c r="D150" i="3"/>
  <c r="D29" i="3"/>
  <c r="D70" i="3"/>
  <c r="D189" i="3"/>
  <c r="D128" i="3"/>
  <c r="D58" i="3"/>
  <c r="D121" i="3"/>
  <c r="D105" i="3"/>
  <c r="D164" i="3"/>
  <c r="D120" i="3"/>
  <c r="D142" i="3"/>
  <c r="D86" i="3"/>
  <c r="D18" i="3"/>
  <c r="D147" i="3"/>
  <c r="D80" i="3"/>
  <c r="D85" i="3"/>
  <c r="D144" i="3"/>
  <c r="D151" i="3"/>
  <c r="D43" i="3"/>
  <c r="D202" i="3"/>
  <c r="D116" i="3"/>
  <c r="D143" i="3"/>
  <c r="D101" i="3"/>
  <c r="D139" i="3"/>
  <c r="D113" i="3"/>
  <c r="D51" i="3"/>
  <c r="D157" i="3"/>
  <c r="D190" i="3"/>
  <c r="D173" i="3"/>
  <c r="D130" i="3"/>
  <c r="D108" i="3"/>
  <c r="D209" i="3"/>
  <c r="D90" i="3"/>
  <c r="AJ113" i="2"/>
  <c r="AJ59" i="4"/>
  <c r="AJ139" i="4"/>
  <c r="AJ113" i="5"/>
  <c r="AJ68" i="4"/>
  <c r="AJ76" i="4"/>
  <c r="AJ64" i="4"/>
  <c r="AJ149" i="4"/>
  <c r="AJ151" i="4"/>
  <c r="AJ150" i="4"/>
  <c r="AJ148" i="4"/>
  <c r="AB178" i="3"/>
  <c r="AB118" i="3"/>
  <c r="AB175" i="3"/>
  <c r="AB20" i="3"/>
  <c r="AB162" i="3"/>
  <c r="AB106" i="3"/>
  <c r="AB156" i="3"/>
  <c r="AB33" i="3"/>
  <c r="AB26" i="3"/>
  <c r="AB63" i="3"/>
  <c r="AB192" i="3"/>
  <c r="AB131" i="3"/>
  <c r="AB215" i="3"/>
  <c r="AB180" i="3"/>
  <c r="AB169" i="3"/>
  <c r="AB206" i="3"/>
  <c r="AB38" i="3"/>
  <c r="AB54" i="3"/>
  <c r="AB205" i="3"/>
  <c r="AB94" i="3"/>
  <c r="AB160" i="3"/>
  <c r="AB197" i="3"/>
  <c r="AB155" i="3"/>
  <c r="AB143" i="3"/>
  <c r="AB203" i="3"/>
  <c r="AB176" i="3"/>
  <c r="AB119" i="3"/>
  <c r="AB19" i="3"/>
  <c r="AB213" i="3"/>
  <c r="AB37" i="3"/>
  <c r="AB145" i="3"/>
  <c r="AB120" i="3"/>
  <c r="AB208" i="3"/>
  <c r="AB109" i="3"/>
  <c r="AB89" i="3"/>
  <c r="AB159" i="3"/>
  <c r="AB144" i="3"/>
  <c r="AB73" i="3"/>
  <c r="AB88" i="3"/>
  <c r="AB200" i="3"/>
  <c r="AB138" i="3"/>
  <c r="AB121" i="3"/>
  <c r="AB141" i="3"/>
  <c r="AB23" i="3"/>
  <c r="AB123" i="3"/>
  <c r="AB32" i="3"/>
  <c r="AB139" i="3"/>
  <c r="AB129" i="3"/>
  <c r="AB212" i="3"/>
  <c r="AB93" i="3"/>
  <c r="N66" i="3"/>
  <c r="N175" i="3"/>
  <c r="N203" i="3"/>
  <c r="N142" i="3"/>
  <c r="N153" i="3"/>
  <c r="N148" i="3"/>
  <c r="N109" i="3"/>
  <c r="N181" i="3"/>
  <c r="N28" i="3"/>
  <c r="N160" i="3"/>
  <c r="N166" i="3"/>
  <c r="N202" i="3"/>
  <c r="N165" i="3"/>
  <c r="N90" i="3"/>
  <c r="N16" i="3"/>
  <c r="N173" i="3"/>
  <c r="N45" i="3"/>
  <c r="N18" i="3"/>
  <c r="N144" i="3"/>
  <c r="N37" i="3"/>
  <c r="N108" i="3"/>
  <c r="N58" i="3"/>
  <c r="N46" i="3"/>
  <c r="N24" i="3"/>
  <c r="N106" i="3"/>
  <c r="N167" i="3"/>
  <c r="N209" i="3"/>
  <c r="N163" i="3"/>
  <c r="N94" i="3"/>
  <c r="N136" i="3"/>
  <c r="N91" i="3"/>
  <c r="N140" i="3"/>
  <c r="N159" i="3"/>
  <c r="N198" i="3"/>
  <c r="N52" i="3"/>
  <c r="N206" i="3"/>
  <c r="N89" i="3"/>
  <c r="N41" i="3"/>
  <c r="N176" i="3"/>
  <c r="N114" i="3"/>
  <c r="N60" i="3"/>
  <c r="N101" i="3"/>
  <c r="N70" i="3"/>
  <c r="N21" i="3"/>
  <c r="N23" i="3"/>
  <c r="N100" i="3"/>
  <c r="N57" i="3"/>
  <c r="N86" i="3"/>
  <c r="N190" i="3"/>
  <c r="N63" i="3"/>
  <c r="N34" i="3"/>
  <c r="AJ37" i="4"/>
  <c r="AJ43" i="4"/>
  <c r="AJ50" i="4"/>
  <c r="AJ123" i="4"/>
  <c r="AJ128" i="4"/>
  <c r="AJ126" i="4"/>
  <c r="AJ127" i="4"/>
  <c r="AJ46" i="5"/>
  <c r="AJ44" i="5"/>
  <c r="AJ40" i="5"/>
  <c r="AJ48" i="5"/>
  <c r="I202" i="3"/>
  <c r="I22" i="3"/>
  <c r="I135" i="3"/>
  <c r="I128" i="3"/>
  <c r="I117" i="3"/>
  <c r="I125" i="3"/>
  <c r="I178" i="3"/>
  <c r="I142" i="3"/>
  <c r="I56" i="3"/>
  <c r="I81" i="3"/>
  <c r="I105" i="3"/>
  <c r="I189" i="3"/>
  <c r="I198" i="3"/>
  <c r="I52" i="3"/>
  <c r="I75" i="3"/>
  <c r="I103" i="3"/>
  <c r="I78" i="3"/>
  <c r="I49" i="3"/>
  <c r="I83" i="3"/>
  <c r="I120" i="3"/>
  <c r="I36" i="3"/>
  <c r="I158" i="3"/>
  <c r="I139" i="3"/>
  <c r="I167" i="3"/>
  <c r="I201" i="3"/>
  <c r="I143" i="3"/>
  <c r="I64" i="3"/>
  <c r="I25" i="3"/>
  <c r="I41" i="3"/>
  <c r="I166" i="3"/>
  <c r="I80" i="3"/>
  <c r="I18" i="3"/>
  <c r="I84" i="3"/>
  <c r="I187" i="3"/>
  <c r="I96" i="3"/>
  <c r="I50" i="3"/>
  <c r="I210" i="3"/>
  <c r="I110" i="3"/>
  <c r="I46" i="3"/>
  <c r="I74" i="3"/>
  <c r="I203" i="3"/>
  <c r="I161" i="3"/>
  <c r="I175" i="3"/>
  <c r="I54" i="3"/>
  <c r="I130" i="3"/>
  <c r="I193" i="3"/>
  <c r="I101" i="3"/>
  <c r="I147" i="3"/>
  <c r="I123" i="3"/>
  <c r="I213" i="3"/>
  <c r="D184" i="3"/>
  <c r="D64" i="3"/>
  <c r="D117" i="3"/>
  <c r="D17" i="3"/>
  <c r="D55" i="3"/>
  <c r="D122" i="3"/>
  <c r="D199" i="3"/>
  <c r="D193" i="3"/>
  <c r="D205" i="3"/>
  <c r="D169" i="3"/>
  <c r="D182" i="3"/>
  <c r="D109" i="3"/>
  <c r="D175" i="3"/>
  <c r="D21" i="3"/>
  <c r="D168" i="3"/>
  <c r="D207" i="3"/>
  <c r="D106" i="3"/>
  <c r="D67" i="3"/>
  <c r="D25" i="3"/>
  <c r="D161" i="3"/>
  <c r="D97" i="3"/>
  <c r="D81" i="3"/>
  <c r="D186" i="3"/>
  <c r="D45" i="3"/>
  <c r="D88" i="3"/>
  <c r="D42" i="3"/>
  <c r="D118" i="3"/>
  <c r="D138" i="3"/>
  <c r="D38" i="3"/>
  <c r="D140" i="3"/>
  <c r="D79" i="3"/>
  <c r="D148" i="3"/>
  <c r="D155" i="3"/>
  <c r="D149" i="3"/>
  <c r="D214" i="3"/>
  <c r="D215" i="3"/>
  <c r="D33" i="3"/>
  <c r="D203" i="3"/>
  <c r="D56" i="3"/>
  <c r="D119" i="3"/>
  <c r="D211" i="3"/>
  <c r="D44" i="3"/>
  <c r="D26" i="3"/>
  <c r="D75" i="3"/>
  <c r="D166" i="3"/>
  <c r="D159" i="3"/>
  <c r="D28" i="3"/>
  <c r="D73" i="3"/>
  <c r="D177" i="3"/>
  <c r="D201" i="3"/>
  <c r="AC162" i="3"/>
  <c r="AC49" i="3"/>
  <c r="AC164" i="3"/>
  <c r="AC173" i="3"/>
  <c r="AC83" i="3"/>
  <c r="AC29" i="3"/>
  <c r="AC211" i="3"/>
  <c r="AC208" i="3"/>
  <c r="AC22" i="3"/>
  <c r="AC89" i="3"/>
  <c r="AC212" i="3"/>
  <c r="AC104" i="3"/>
  <c r="AC172" i="3"/>
  <c r="AC215" i="3"/>
  <c r="AC101" i="3"/>
  <c r="AC203" i="3"/>
  <c r="AC127" i="3"/>
  <c r="AC189" i="3"/>
  <c r="AC91" i="3"/>
  <c r="AC92" i="3"/>
  <c r="AC144" i="3"/>
  <c r="AC178" i="3"/>
  <c r="AC193" i="3"/>
  <c r="AC66" i="3"/>
  <c r="AC41" i="3"/>
  <c r="AC121" i="3"/>
  <c r="AC63" i="3"/>
  <c r="AC30" i="3"/>
  <c r="AC146" i="3"/>
  <c r="AC77" i="3"/>
  <c r="AC116" i="3"/>
  <c r="AC137" i="3"/>
  <c r="AJ59" i="2"/>
  <c r="AJ34" i="4"/>
  <c r="AJ113" i="4"/>
  <c r="AJ34" i="5"/>
  <c r="AJ62" i="4"/>
  <c r="AJ75" i="4"/>
  <c r="AJ72" i="4"/>
  <c r="AJ74" i="4"/>
  <c r="AJ156" i="4"/>
  <c r="AJ144" i="4"/>
  <c r="AJ143" i="4"/>
  <c r="AJ146" i="4"/>
  <c r="AB57" i="3"/>
  <c r="AB154" i="3"/>
  <c r="AB177" i="3"/>
  <c r="AB69" i="3"/>
  <c r="AB96" i="3"/>
  <c r="AB99" i="3"/>
  <c r="AB66" i="3"/>
  <c r="AB148" i="3"/>
  <c r="AB190" i="3"/>
  <c r="AB184" i="3"/>
  <c r="AB127" i="3"/>
  <c r="AB31" i="3"/>
  <c r="AB60" i="3"/>
  <c r="AB125" i="3"/>
  <c r="AB61" i="3"/>
  <c r="AB41" i="3"/>
  <c r="AB91" i="3"/>
  <c r="AB188" i="3"/>
  <c r="AB90" i="3"/>
  <c r="AB46" i="3"/>
  <c r="AB34" i="3"/>
  <c r="AB83" i="3"/>
  <c r="AB79" i="3"/>
  <c r="AB52" i="3"/>
  <c r="AB50" i="3"/>
  <c r="AB187" i="3"/>
  <c r="AB163" i="3"/>
  <c r="AB115" i="3"/>
  <c r="AB149" i="3"/>
  <c r="AB171" i="3"/>
  <c r="AB24" i="3"/>
  <c r="AB158" i="3"/>
  <c r="AB101" i="3"/>
  <c r="AB51" i="3"/>
  <c r="AB28" i="3"/>
  <c r="AB186" i="3"/>
  <c r="AB80" i="3"/>
  <c r="AB130" i="3"/>
  <c r="AB97" i="3"/>
  <c r="AB198" i="3"/>
  <c r="AB84" i="3"/>
  <c r="AB116" i="3"/>
  <c r="AB76" i="3"/>
  <c r="AB146" i="3"/>
  <c r="AB56" i="3"/>
  <c r="AB142" i="3"/>
  <c r="AB62" i="3"/>
  <c r="AB75" i="3"/>
  <c r="AB81" i="3"/>
  <c r="AB72" i="3"/>
  <c r="N138" i="3"/>
  <c r="N85" i="3"/>
  <c r="N27" i="3"/>
  <c r="N211" i="3"/>
  <c r="N115" i="3"/>
  <c r="N185" i="3"/>
  <c r="N186" i="3"/>
  <c r="N201" i="3"/>
  <c r="N47" i="3"/>
  <c r="N196" i="3"/>
  <c r="N51" i="3"/>
  <c r="N74" i="3"/>
  <c r="N30" i="3"/>
  <c r="N71" i="3"/>
  <c r="N36" i="3"/>
  <c r="N154" i="3"/>
  <c r="N161" i="3"/>
  <c r="N102" i="3"/>
  <c r="N43" i="3"/>
  <c r="N80" i="3"/>
  <c r="N17" i="3"/>
  <c r="N20" i="3"/>
  <c r="N150" i="3"/>
  <c r="N112" i="3"/>
  <c r="N170" i="3"/>
  <c r="N95" i="3"/>
  <c r="N162" i="3"/>
  <c r="N143" i="3"/>
  <c r="N124" i="3"/>
  <c r="N105" i="3"/>
  <c r="N72" i="3"/>
  <c r="N179" i="3"/>
  <c r="N127" i="3"/>
  <c r="N79" i="3"/>
  <c r="N65" i="3"/>
  <c r="N119" i="3"/>
  <c r="N132" i="3"/>
  <c r="N42" i="3"/>
  <c r="N152" i="3"/>
  <c r="N121" i="3"/>
  <c r="N158" i="3"/>
  <c r="N169" i="3"/>
  <c r="N76" i="3"/>
  <c r="N78" i="3"/>
  <c r="N208" i="3"/>
  <c r="N38" i="3"/>
  <c r="N168" i="3"/>
  <c r="N87" i="3"/>
  <c r="N117" i="3"/>
  <c r="N15" i="3"/>
  <c r="AJ42" i="4"/>
  <c r="AJ44" i="4"/>
  <c r="AJ45" i="4"/>
  <c r="AJ39" i="4"/>
  <c r="AJ129" i="4"/>
  <c r="AJ119" i="4"/>
  <c r="AJ125" i="4"/>
  <c r="AJ122" i="4"/>
  <c r="AJ42" i="5"/>
  <c r="AJ45" i="5"/>
  <c r="AJ51" i="5"/>
  <c r="AJ47" i="5"/>
  <c r="I116" i="3"/>
  <c r="I160" i="3"/>
  <c r="I97" i="3"/>
  <c r="I16" i="3"/>
  <c r="I124" i="3"/>
  <c r="I146" i="3"/>
  <c r="I138" i="3"/>
  <c r="I90" i="3"/>
  <c r="I59" i="3"/>
  <c r="I21" i="3"/>
  <c r="I208" i="3"/>
  <c r="I53" i="3"/>
  <c r="I151" i="3"/>
  <c r="I60" i="3"/>
  <c r="I174" i="3"/>
  <c r="I57" i="3"/>
  <c r="I48" i="3"/>
  <c r="I211" i="3"/>
  <c r="I94" i="3"/>
  <c r="I129" i="3"/>
  <c r="I40" i="3"/>
  <c r="I108" i="3"/>
  <c r="I156" i="3"/>
  <c r="I38" i="3"/>
  <c r="I132" i="3"/>
  <c r="I104" i="3"/>
  <c r="I173" i="3"/>
  <c r="I200" i="3"/>
  <c r="I179" i="3"/>
  <c r="I88" i="3"/>
  <c r="I109" i="3"/>
  <c r="I73" i="3"/>
  <c r="I141" i="3"/>
  <c r="I162" i="3"/>
  <c r="I47" i="3"/>
  <c r="I134" i="3"/>
  <c r="I153" i="3"/>
  <c r="I15" i="3"/>
  <c r="I152" i="3"/>
  <c r="I58" i="3"/>
  <c r="I207" i="3"/>
  <c r="I171" i="3"/>
  <c r="I131" i="3"/>
  <c r="I61" i="3"/>
  <c r="I32" i="3"/>
  <c r="I100" i="3"/>
  <c r="I45" i="3"/>
  <c r="I69" i="3"/>
  <c r="I127" i="3"/>
  <c r="I157" i="3"/>
  <c r="D123" i="3"/>
  <c r="D24" i="3"/>
  <c r="D60" i="3"/>
  <c r="D170" i="3"/>
  <c r="D115" i="3"/>
  <c r="D208" i="3"/>
  <c r="D162" i="3"/>
  <c r="D163" i="3"/>
  <c r="D30" i="3"/>
  <c r="D172" i="3"/>
  <c r="D195" i="3"/>
  <c r="D146" i="3"/>
  <c r="D63" i="3"/>
  <c r="D171" i="3"/>
  <c r="D91" i="3"/>
  <c r="D160" i="3"/>
  <c r="D94" i="3"/>
  <c r="D76" i="3"/>
  <c r="D206" i="3"/>
  <c r="D99" i="3"/>
  <c r="D34" i="3"/>
  <c r="D49" i="3"/>
  <c r="D187" i="3"/>
  <c r="D39" i="3"/>
  <c r="D103" i="3"/>
  <c r="D83" i="3"/>
  <c r="D178" i="3"/>
  <c r="D196" i="3"/>
  <c r="D156" i="3"/>
  <c r="D71" i="3"/>
  <c r="D180" i="3"/>
  <c r="D167" i="3"/>
  <c r="D47" i="3"/>
  <c r="AJ139" i="2"/>
  <c r="AJ70" i="4"/>
  <c r="AJ66" i="4"/>
  <c r="AJ65" i="4"/>
  <c r="AJ63" i="4"/>
  <c r="AJ155" i="4"/>
  <c r="AJ147" i="4"/>
  <c r="AJ153" i="4"/>
  <c r="AJ154" i="4"/>
  <c r="AB112" i="3"/>
  <c r="AB182" i="3"/>
  <c r="AB113" i="3"/>
  <c r="AB77" i="3"/>
  <c r="AB44" i="3"/>
  <c r="AB71" i="3"/>
  <c r="AB48" i="3"/>
  <c r="AB194" i="3"/>
  <c r="AB114" i="3"/>
  <c r="AB108" i="3"/>
  <c r="AB173" i="3"/>
  <c r="AB136" i="3"/>
  <c r="AB27" i="3"/>
  <c r="AB181" i="3"/>
  <c r="AB100" i="3"/>
  <c r="AB196" i="3"/>
  <c r="AB174" i="3"/>
  <c r="AB117" i="3"/>
  <c r="AB42" i="3"/>
  <c r="AB195" i="3"/>
  <c r="AB164" i="3"/>
  <c r="AB151" i="3"/>
  <c r="AB183" i="3"/>
  <c r="AB110" i="3"/>
  <c r="AB199" i="3"/>
  <c r="AB170" i="3"/>
  <c r="AB134" i="3"/>
  <c r="AB67" i="3"/>
  <c r="AB167" i="3"/>
  <c r="AB103" i="3"/>
  <c r="AB161" i="3"/>
  <c r="AB49" i="3"/>
  <c r="AB36" i="3"/>
  <c r="AB140" i="3"/>
  <c r="AB202" i="3"/>
  <c r="AB45" i="3"/>
  <c r="AB18" i="3"/>
  <c r="AB85" i="3"/>
  <c r="AB201" i="3"/>
  <c r="AB82" i="3"/>
  <c r="AB193" i="3"/>
  <c r="AB172" i="3"/>
  <c r="AB16" i="3"/>
  <c r="AB157" i="3"/>
  <c r="AB168" i="3"/>
  <c r="AB107" i="3"/>
  <c r="AB105" i="3"/>
  <c r="AB133" i="3"/>
  <c r="AB59" i="3"/>
  <c r="AB124" i="3"/>
  <c r="N171" i="3"/>
  <c r="N130" i="3"/>
  <c r="N82" i="3"/>
  <c r="N92" i="3"/>
  <c r="N62" i="3"/>
  <c r="N98" i="3"/>
  <c r="N197" i="3"/>
  <c r="N195" i="3"/>
  <c r="N214" i="3"/>
  <c r="N139" i="3"/>
  <c r="N110" i="3"/>
  <c r="N99" i="3"/>
  <c r="N39" i="3"/>
  <c r="N50" i="3"/>
  <c r="N156" i="3"/>
  <c r="N199" i="3"/>
  <c r="N107" i="3"/>
  <c r="N81" i="3"/>
  <c r="N129" i="3"/>
  <c r="N31" i="3"/>
  <c r="N200" i="3"/>
  <c r="N174" i="3"/>
  <c r="N122" i="3"/>
  <c r="N192" i="3"/>
  <c r="N147" i="3"/>
  <c r="N73" i="3"/>
  <c r="N33" i="3"/>
  <c r="N120" i="3"/>
  <c r="N44" i="3"/>
  <c r="N19" i="3"/>
  <c r="N184" i="3"/>
  <c r="N194" i="3"/>
  <c r="N59" i="3"/>
  <c r="N49" i="3"/>
  <c r="N61" i="3"/>
  <c r="N32" i="3"/>
  <c r="N204" i="3"/>
  <c r="N126" i="3"/>
  <c r="N48" i="3"/>
  <c r="N193" i="3"/>
  <c r="N55" i="3"/>
  <c r="N116" i="3"/>
  <c r="N207" i="3"/>
  <c r="N135" i="3"/>
  <c r="N69" i="3"/>
  <c r="N191" i="3"/>
  <c r="N134" i="3"/>
  <c r="N172" i="3"/>
  <c r="N146" i="3"/>
  <c r="N141" i="3"/>
  <c r="AJ49" i="4"/>
  <c r="AJ46" i="4"/>
  <c r="AJ47" i="4"/>
  <c r="AJ40" i="4"/>
  <c r="AJ124" i="4"/>
  <c r="AJ121" i="4"/>
  <c r="AJ117" i="4"/>
  <c r="AJ120" i="4"/>
  <c r="AJ50" i="5"/>
  <c r="AJ38" i="5"/>
  <c r="AJ39" i="5"/>
  <c r="I76" i="3"/>
  <c r="I23" i="3"/>
  <c r="I190" i="3"/>
  <c r="I168" i="3"/>
  <c r="I42" i="3"/>
  <c r="I85" i="3"/>
  <c r="I89" i="3"/>
  <c r="I91" i="3"/>
  <c r="I86" i="3"/>
  <c r="I34" i="3"/>
  <c r="I26" i="3"/>
  <c r="I150" i="3"/>
  <c r="I170" i="3"/>
  <c r="I121" i="3"/>
  <c r="I140" i="3"/>
  <c r="I98" i="3"/>
  <c r="I29" i="3"/>
  <c r="I137" i="3"/>
  <c r="I182" i="3"/>
  <c r="I205" i="3"/>
  <c r="I159" i="3"/>
  <c r="I51" i="3"/>
  <c r="I176" i="3"/>
  <c r="I204" i="3"/>
  <c r="I39" i="3"/>
  <c r="I92" i="3"/>
  <c r="I192" i="3"/>
  <c r="I199" i="3"/>
  <c r="I154" i="3"/>
  <c r="I149" i="3"/>
  <c r="I66" i="3"/>
  <c r="I209" i="3"/>
  <c r="I112" i="3"/>
  <c r="I118" i="3"/>
  <c r="I43" i="3"/>
  <c r="I197" i="3"/>
  <c r="I180" i="3"/>
  <c r="I87" i="3"/>
  <c r="I188" i="3"/>
  <c r="I71" i="3"/>
  <c r="I206" i="3"/>
  <c r="I165" i="3"/>
  <c r="I122" i="3"/>
  <c r="I31" i="3"/>
  <c r="I65" i="3"/>
  <c r="I215" i="3"/>
  <c r="I44" i="3"/>
  <c r="I144" i="3"/>
  <c r="I181" i="3"/>
  <c r="I93" i="3"/>
  <c r="I119" i="3"/>
  <c r="D124" i="3"/>
  <c r="D133" i="3"/>
  <c r="D48" i="3"/>
  <c r="D93" i="3"/>
  <c r="D112" i="3"/>
  <c r="D16" i="3"/>
  <c r="D185" i="3"/>
  <c r="D129" i="3"/>
  <c r="D52" i="3"/>
  <c r="D57" i="3"/>
  <c r="D50" i="3"/>
  <c r="D22" i="3"/>
  <c r="D68" i="3"/>
  <c r="D77" i="3"/>
  <c r="D135" i="3"/>
  <c r="D27" i="3"/>
  <c r="D114" i="3"/>
  <c r="D74" i="3"/>
  <c r="D82" i="3"/>
  <c r="D126" i="3"/>
  <c r="D174" i="3"/>
  <c r="D188" i="3"/>
  <c r="D72" i="3"/>
  <c r="D204" i="3"/>
  <c r="D92" i="3"/>
  <c r="D212" i="3"/>
  <c r="D36" i="3"/>
  <c r="D210" i="3"/>
  <c r="D200" i="3"/>
  <c r="D152" i="3"/>
  <c r="D153" i="3"/>
  <c r="D65" i="3"/>
  <c r="D89" i="3"/>
  <c r="D96" i="3"/>
  <c r="D125" i="3"/>
  <c r="D46" i="3"/>
  <c r="D41" i="3"/>
  <c r="D20" i="3"/>
  <c r="D61" i="3"/>
  <c r="D181" i="3"/>
  <c r="D134" i="3"/>
  <c r="D59" i="3"/>
  <c r="D54" i="3"/>
  <c r="D40" i="3"/>
  <c r="D35" i="3"/>
  <c r="D165" i="3"/>
  <c r="D32" i="3"/>
  <c r="D107" i="3"/>
  <c r="D102" i="3"/>
  <c r="D84" i="3"/>
  <c r="AC192" i="3"/>
  <c r="AC134" i="3"/>
  <c r="AC175" i="3"/>
  <c r="AC33" i="3"/>
  <c r="AC105" i="3"/>
  <c r="AC159" i="3"/>
  <c r="AC110" i="3"/>
  <c r="AC139" i="3"/>
  <c r="AC124" i="3"/>
  <c r="AC42" i="3"/>
  <c r="AC45" i="3"/>
  <c r="AC201" i="3"/>
  <c r="AC155" i="3"/>
  <c r="AC53" i="3"/>
  <c r="AC167" i="3"/>
  <c r="AC143" i="3"/>
  <c r="AC47" i="3"/>
  <c r="AC112" i="3"/>
  <c r="AC85" i="3"/>
  <c r="AC38" i="3"/>
  <c r="AC176" i="3"/>
  <c r="AC198" i="3"/>
  <c r="AC39" i="3"/>
  <c r="AC70" i="3"/>
  <c r="AC165" i="3"/>
  <c r="AC168" i="3"/>
  <c r="AC86" i="3"/>
  <c r="AC103" i="3"/>
  <c r="AC76" i="3"/>
  <c r="AC15" i="3"/>
  <c r="AC129" i="3"/>
  <c r="AC94" i="3"/>
  <c r="AC157" i="3"/>
  <c r="D15" i="3"/>
  <c r="D198" i="3"/>
  <c r="D23" i="3"/>
  <c r="D100" i="3"/>
  <c r="D192" i="3"/>
  <c r="D194" i="3"/>
  <c r="D132" i="3"/>
  <c r="D19" i="3"/>
  <c r="AC107" i="3"/>
  <c r="AC214" i="3"/>
  <c r="AC150" i="3"/>
  <c r="AC106" i="3"/>
  <c r="AC102" i="3"/>
  <c r="AC93" i="3"/>
  <c r="AC135" i="3"/>
  <c r="AC67" i="3"/>
  <c r="AC194" i="3"/>
  <c r="AC177" i="3"/>
  <c r="AC16" i="3"/>
  <c r="AC80" i="3"/>
  <c r="AC46" i="3"/>
  <c r="AC169" i="3"/>
  <c r="AC20" i="3"/>
  <c r="AC166" i="3"/>
  <c r="AC138" i="3"/>
  <c r="AC117" i="3"/>
  <c r="AC50" i="3"/>
  <c r="AC87" i="3"/>
  <c r="AC60" i="3"/>
  <c r="AC57" i="3"/>
  <c r="AC207" i="3"/>
  <c r="AC149" i="3"/>
  <c r="AC188" i="3"/>
  <c r="AC90" i="3"/>
  <c r="AC75" i="3"/>
  <c r="AC28" i="3"/>
  <c r="AC44" i="3"/>
  <c r="AC171" i="3"/>
  <c r="AC210" i="3"/>
  <c r="AC61" i="3"/>
  <c r="AC65" i="3"/>
  <c r="AC32" i="3"/>
  <c r="F106" i="3"/>
  <c r="F30" i="3"/>
  <c r="F132" i="3"/>
  <c r="F124" i="3"/>
  <c r="F147" i="3"/>
  <c r="F207" i="3"/>
  <c r="F80" i="3"/>
  <c r="F36" i="3"/>
  <c r="F66" i="3"/>
  <c r="F28" i="3"/>
  <c r="F81" i="3"/>
  <c r="F201" i="3"/>
  <c r="F53" i="3"/>
  <c r="F128" i="3"/>
  <c r="F119" i="3"/>
  <c r="F131" i="3"/>
  <c r="F210" i="3"/>
  <c r="F34" i="3"/>
  <c r="F15" i="3"/>
  <c r="F196" i="3"/>
  <c r="F192" i="3"/>
  <c r="F173" i="3"/>
  <c r="F200" i="3"/>
  <c r="F153" i="3"/>
  <c r="F96" i="3"/>
  <c r="F116" i="3"/>
  <c r="F179" i="3"/>
  <c r="F99" i="3"/>
  <c r="F215" i="3"/>
  <c r="F190" i="3"/>
  <c r="F75" i="3"/>
  <c r="F130" i="3"/>
  <c r="F135" i="3"/>
  <c r="F23" i="3"/>
  <c r="F49" i="3"/>
  <c r="F56" i="3"/>
  <c r="F166" i="3"/>
  <c r="F202" i="3"/>
  <c r="F98" i="3"/>
  <c r="F62" i="3"/>
  <c r="F32" i="3"/>
  <c r="F169" i="3"/>
  <c r="F193" i="3"/>
  <c r="F17" i="3"/>
  <c r="F48" i="3"/>
  <c r="F178" i="3"/>
  <c r="F94" i="3"/>
  <c r="F57" i="3"/>
  <c r="F183" i="3"/>
  <c r="F143" i="3"/>
  <c r="F123" i="3"/>
  <c r="R113" i="3"/>
  <c r="R61" i="3"/>
  <c r="R190" i="3"/>
  <c r="R172" i="3"/>
  <c r="R51" i="3"/>
  <c r="R125" i="3"/>
  <c r="R106" i="3"/>
  <c r="R99" i="3"/>
  <c r="R108" i="3"/>
  <c r="R53" i="3"/>
  <c r="R202" i="3"/>
  <c r="R142" i="3"/>
  <c r="R22" i="3"/>
  <c r="R173" i="3"/>
  <c r="R75" i="3"/>
  <c r="R156" i="3"/>
  <c r="R176" i="3"/>
  <c r="R160" i="3"/>
  <c r="R179" i="3"/>
  <c r="R111" i="3"/>
  <c r="R58" i="3"/>
  <c r="R38" i="3"/>
  <c r="R23" i="3"/>
  <c r="R84" i="3"/>
  <c r="R32" i="3"/>
  <c r="R25" i="3"/>
  <c r="R162" i="3"/>
  <c r="R211" i="3"/>
  <c r="R149" i="3"/>
  <c r="R91" i="3"/>
  <c r="R56" i="3"/>
  <c r="R206" i="3"/>
  <c r="R93" i="3"/>
  <c r="R74" i="3"/>
  <c r="R168" i="3"/>
  <c r="R72" i="3"/>
  <c r="R180" i="3"/>
  <c r="R103" i="3"/>
  <c r="R30" i="3"/>
  <c r="R181" i="3"/>
  <c r="R201" i="3"/>
  <c r="R194" i="3"/>
  <c r="R161" i="3"/>
  <c r="R104" i="3"/>
  <c r="R26" i="3"/>
  <c r="R89" i="3"/>
  <c r="R86" i="3"/>
  <c r="R166" i="3"/>
  <c r="R134" i="3"/>
  <c r="R63" i="3"/>
  <c r="O15" i="3"/>
  <c r="O119" i="3"/>
  <c r="O74" i="3"/>
  <c r="O93" i="3"/>
  <c r="O121" i="3"/>
  <c r="O62" i="3"/>
  <c r="O58" i="3"/>
  <c r="O41" i="3"/>
  <c r="O31" i="3"/>
  <c r="O182" i="3"/>
  <c r="O86" i="3"/>
  <c r="O38" i="3"/>
  <c r="O151" i="3"/>
  <c r="O178" i="3"/>
  <c r="O161" i="3"/>
  <c r="O45" i="3"/>
  <c r="O67" i="3"/>
  <c r="O19" i="3"/>
  <c r="O78" i="3"/>
  <c r="O166" i="3"/>
  <c r="O95" i="3"/>
  <c r="O201" i="3"/>
  <c r="O211" i="3"/>
  <c r="O99" i="3"/>
  <c r="O179" i="3"/>
  <c r="O144" i="3"/>
  <c r="O69" i="3"/>
  <c r="O170" i="3"/>
  <c r="O148" i="3"/>
  <c r="O61" i="3"/>
  <c r="O51" i="3"/>
  <c r="O29" i="3"/>
  <c r="O126" i="3"/>
  <c r="O111" i="3"/>
  <c r="O59" i="3"/>
  <c r="O79" i="3"/>
  <c r="O183" i="3"/>
  <c r="O167" i="3"/>
  <c r="O114" i="3"/>
  <c r="O75" i="3"/>
  <c r="O207" i="3"/>
  <c r="O163" i="3"/>
  <c r="O60" i="3"/>
  <c r="O42" i="3"/>
  <c r="O100" i="3"/>
  <c r="O174" i="3"/>
  <c r="O68" i="3"/>
  <c r="O107" i="3"/>
  <c r="O138" i="3"/>
  <c r="O153" i="3"/>
  <c r="M62" i="3"/>
  <c r="M21" i="3"/>
  <c r="M27" i="3"/>
  <c r="M129" i="3"/>
  <c r="M158" i="3"/>
  <c r="M106" i="3"/>
  <c r="M70" i="3"/>
  <c r="M75" i="3"/>
  <c r="M173" i="3"/>
  <c r="M56" i="3"/>
  <c r="M210" i="3"/>
  <c r="M128" i="3"/>
  <c r="M212" i="3"/>
  <c r="M139" i="3"/>
  <c r="M140" i="3"/>
  <c r="M213" i="3"/>
  <c r="M51" i="3"/>
  <c r="M170" i="3"/>
  <c r="M138" i="3"/>
  <c r="M25" i="3"/>
  <c r="M84" i="3"/>
  <c r="M69" i="3"/>
  <c r="M54" i="3"/>
  <c r="M16" i="3"/>
  <c r="M116" i="3"/>
  <c r="M142" i="3"/>
  <c r="M85" i="3"/>
  <c r="M165" i="3"/>
  <c r="M76" i="3"/>
  <c r="M105" i="3"/>
  <c r="M97" i="3"/>
  <c r="M22" i="3"/>
  <c r="M155" i="3"/>
  <c r="M117" i="3"/>
  <c r="M180" i="3"/>
  <c r="M26" i="3"/>
  <c r="M53" i="3"/>
  <c r="M98" i="3"/>
  <c r="M176" i="3"/>
  <c r="AJ70" i="5"/>
  <c r="AJ74" i="5"/>
  <c r="AJ148" i="5"/>
  <c r="E210" i="3"/>
  <c r="E127" i="3"/>
  <c r="E154" i="3"/>
  <c r="E42" i="3"/>
  <c r="E190" i="3"/>
  <c r="E133" i="3"/>
  <c r="E125" i="3"/>
  <c r="E196" i="3"/>
  <c r="E131" i="3"/>
  <c r="E175" i="3"/>
  <c r="E162" i="3"/>
  <c r="E56" i="3"/>
  <c r="E200" i="3"/>
  <c r="E25" i="3"/>
  <c r="D66" i="3"/>
  <c r="D87" i="3"/>
  <c r="D98" i="3"/>
  <c r="D176" i="3"/>
  <c r="D127" i="3"/>
  <c r="D104" i="3"/>
  <c r="D137" i="3"/>
  <c r="D197" i="3"/>
  <c r="D69" i="3"/>
  <c r="AC197" i="3"/>
  <c r="AC24" i="3"/>
  <c r="AC73" i="3"/>
  <c r="AC204" i="3"/>
  <c r="AC72" i="3"/>
  <c r="AC213" i="3"/>
  <c r="AC79" i="3"/>
  <c r="AC108" i="3"/>
  <c r="AC119" i="3"/>
  <c r="AC48" i="3"/>
  <c r="AC56" i="3"/>
  <c r="AC180" i="3"/>
  <c r="AC27" i="3"/>
  <c r="AC97" i="3"/>
  <c r="AC152" i="3"/>
  <c r="AC40" i="3"/>
  <c r="AC31" i="3"/>
  <c r="AC209" i="3"/>
  <c r="AC62" i="3"/>
  <c r="AC132" i="3"/>
  <c r="AC118" i="3"/>
  <c r="AC141" i="3"/>
  <c r="AC158" i="3"/>
  <c r="AC52" i="3"/>
  <c r="AC191" i="3"/>
  <c r="AC25" i="3"/>
  <c r="AC99" i="3"/>
  <c r="AC81" i="3"/>
  <c r="AC205" i="3"/>
  <c r="AC174" i="3"/>
  <c r="AC55" i="3"/>
  <c r="AC170" i="3"/>
  <c r="AC114" i="3"/>
  <c r="AC179" i="3"/>
  <c r="F35" i="3"/>
  <c r="F85" i="3"/>
  <c r="F205" i="3"/>
  <c r="F65" i="3"/>
  <c r="F70" i="3"/>
  <c r="F26" i="3"/>
  <c r="F133" i="3"/>
  <c r="F137" i="3"/>
  <c r="F187" i="3"/>
  <c r="F103" i="3"/>
  <c r="F127" i="3"/>
  <c r="F91" i="3"/>
  <c r="F93" i="3"/>
  <c r="F110" i="3"/>
  <c r="F109" i="3"/>
  <c r="F142" i="3"/>
  <c r="F208" i="3"/>
  <c r="F33" i="3"/>
  <c r="F138" i="3"/>
  <c r="F191" i="3"/>
  <c r="F176" i="3"/>
  <c r="F156" i="3"/>
  <c r="F115" i="3"/>
  <c r="F60" i="3"/>
  <c r="F203" i="3"/>
  <c r="F29" i="3"/>
  <c r="F129" i="3"/>
  <c r="F152" i="3"/>
  <c r="F139" i="3"/>
  <c r="F41" i="3"/>
  <c r="F163" i="3"/>
  <c r="F87" i="3"/>
  <c r="F82" i="3"/>
  <c r="F42" i="3"/>
  <c r="F167" i="3"/>
  <c r="F136" i="3"/>
  <c r="F79" i="3"/>
  <c r="F213" i="3"/>
  <c r="F194" i="3"/>
  <c r="F58" i="3"/>
  <c r="F146" i="3"/>
  <c r="F157" i="3"/>
  <c r="F37" i="3"/>
  <c r="F46" i="3"/>
  <c r="F150" i="3"/>
  <c r="F102" i="3"/>
  <c r="F84" i="3"/>
  <c r="F122" i="3"/>
  <c r="F21" i="3"/>
  <c r="F64" i="3"/>
  <c r="R154" i="3"/>
  <c r="R82" i="3"/>
  <c r="R157" i="3"/>
  <c r="R170" i="3"/>
  <c r="R35" i="3"/>
  <c r="R204" i="3"/>
  <c r="R92" i="3"/>
  <c r="R163" i="3"/>
  <c r="R97" i="3"/>
  <c r="R120" i="3"/>
  <c r="R96" i="3"/>
  <c r="R59" i="3"/>
  <c r="R144" i="3"/>
  <c r="R132" i="3"/>
  <c r="R150" i="3"/>
  <c r="R127" i="3"/>
  <c r="R205" i="3"/>
  <c r="R171" i="3"/>
  <c r="R117" i="3"/>
  <c r="R94" i="3"/>
  <c r="R196" i="3"/>
  <c r="R164" i="3"/>
  <c r="R107" i="3"/>
  <c r="R131" i="3"/>
  <c r="R130" i="3"/>
  <c r="R118" i="3"/>
  <c r="R212" i="3"/>
  <c r="R109" i="3"/>
  <c r="R71" i="3"/>
  <c r="R76" i="3"/>
  <c r="R54" i="3"/>
  <c r="R208" i="3"/>
  <c r="R17" i="3"/>
  <c r="R57" i="3"/>
  <c r="R139" i="3"/>
  <c r="R119" i="3"/>
  <c r="R47" i="3"/>
  <c r="R155" i="3"/>
  <c r="R77" i="3"/>
  <c r="R147" i="3"/>
  <c r="R70" i="3"/>
  <c r="R115" i="3"/>
  <c r="R152" i="3"/>
  <c r="R60" i="3"/>
  <c r="R114" i="3"/>
  <c r="R145" i="3"/>
  <c r="R177" i="3"/>
  <c r="R187" i="3"/>
  <c r="R102" i="3"/>
  <c r="R98" i="3"/>
  <c r="R69" i="3"/>
  <c r="O116" i="3"/>
  <c r="O104" i="3"/>
  <c r="O199" i="3"/>
  <c r="O212" i="3"/>
  <c r="O169" i="3"/>
  <c r="O189" i="3"/>
  <c r="O141" i="3"/>
  <c r="O136" i="3"/>
  <c r="O120" i="3"/>
  <c r="O32" i="3"/>
  <c r="O22" i="3"/>
  <c r="O101" i="3"/>
  <c r="O24" i="3"/>
  <c r="O25" i="3"/>
  <c r="O193" i="3"/>
  <c r="O117" i="3"/>
  <c r="O18" i="3"/>
  <c r="O127" i="3"/>
  <c r="O134" i="3"/>
  <c r="O103" i="3"/>
  <c r="O115" i="3"/>
  <c r="O171" i="3"/>
  <c r="O156" i="3"/>
  <c r="O27" i="3"/>
  <c r="O72" i="3"/>
  <c r="O28" i="3"/>
  <c r="O181" i="3"/>
  <c r="O108" i="3"/>
  <c r="O33" i="3"/>
  <c r="O206" i="3"/>
  <c r="O80" i="3"/>
  <c r="O175" i="3"/>
  <c r="O106" i="3"/>
  <c r="O165" i="3"/>
  <c r="O202" i="3"/>
  <c r="O190" i="3"/>
  <c r="O160" i="3"/>
  <c r="O145" i="3"/>
  <c r="O43" i="3"/>
  <c r="O65" i="3"/>
  <c r="O133" i="3"/>
  <c r="O113" i="3"/>
  <c r="O157" i="3"/>
  <c r="O39" i="3"/>
  <c r="O172" i="3"/>
  <c r="O112" i="3"/>
  <c r="O122" i="3"/>
  <c r="O139" i="3"/>
  <c r="O124" i="3"/>
  <c r="O26" i="3"/>
  <c r="M71" i="3"/>
  <c r="M43" i="3"/>
  <c r="M141" i="3"/>
  <c r="M32" i="3"/>
  <c r="M151" i="3"/>
  <c r="M189" i="3"/>
  <c r="M126" i="3"/>
  <c r="M19" i="3"/>
  <c r="M49" i="3"/>
  <c r="M87" i="3"/>
  <c r="M161" i="3"/>
  <c r="M50" i="3"/>
  <c r="M167" i="3"/>
  <c r="M178" i="3"/>
  <c r="M187" i="3"/>
  <c r="M82" i="3"/>
  <c r="M185" i="3"/>
  <c r="M194" i="3"/>
  <c r="M169" i="3"/>
  <c r="M122" i="3"/>
  <c r="M146" i="3"/>
  <c r="M41" i="3"/>
  <c r="M29" i="3"/>
  <c r="M177" i="3"/>
  <c r="M175" i="3"/>
  <c r="M191" i="3"/>
  <c r="M46" i="3"/>
  <c r="M208" i="3"/>
  <c r="M152" i="3"/>
  <c r="M160" i="3"/>
  <c r="M190" i="3"/>
  <c r="M166" i="3"/>
  <c r="M74" i="3"/>
  <c r="M79" i="3"/>
  <c r="M78" i="3"/>
  <c r="M60" i="3"/>
  <c r="M17" i="3"/>
  <c r="M115" i="3"/>
  <c r="M93" i="3"/>
  <c r="M52" i="3"/>
  <c r="M44" i="3"/>
  <c r="M211" i="3"/>
  <c r="M205" i="3"/>
  <c r="M113" i="3"/>
  <c r="M40" i="3"/>
  <c r="M172" i="3"/>
  <c r="M89" i="3"/>
  <c r="M101" i="3"/>
  <c r="M127" i="3"/>
  <c r="M197" i="3"/>
  <c r="AJ64" i="5"/>
  <c r="AJ75" i="5"/>
  <c r="AJ67" i="5"/>
  <c r="AJ66" i="5"/>
  <c r="AJ143" i="5"/>
  <c r="AJ153" i="5"/>
  <c r="AJ150" i="5"/>
  <c r="AJ142" i="5"/>
  <c r="E108" i="3"/>
  <c r="E53" i="3"/>
  <c r="E207" i="3"/>
  <c r="E203" i="3"/>
  <c r="E106" i="3"/>
  <c r="E185" i="3"/>
  <c r="E79" i="3"/>
  <c r="E202" i="3"/>
  <c r="E105" i="3"/>
  <c r="E180" i="3"/>
  <c r="E176" i="3"/>
  <c r="E206" i="3"/>
  <c r="E193" i="3"/>
  <c r="E214" i="3"/>
  <c r="E41" i="3"/>
  <c r="E128" i="3"/>
  <c r="E149" i="3"/>
  <c r="E168" i="3"/>
  <c r="E143" i="3"/>
  <c r="E129" i="3"/>
  <c r="E113" i="3"/>
  <c r="E69" i="3"/>
  <c r="E70" i="3"/>
  <c r="E45" i="3"/>
  <c r="E148" i="3"/>
  <c r="E122" i="3"/>
  <c r="E43" i="3"/>
  <c r="E65" i="3"/>
  <c r="E140" i="3"/>
  <c r="E81" i="3"/>
  <c r="E29" i="3"/>
  <c r="E156" i="3"/>
  <c r="E151" i="3"/>
  <c r="E109" i="3"/>
  <c r="E199" i="3"/>
  <c r="E130" i="3"/>
  <c r="E91" i="3"/>
  <c r="E15" i="3"/>
  <c r="E101" i="3"/>
  <c r="E215" i="3"/>
  <c r="E135" i="3"/>
  <c r="E163" i="3"/>
  <c r="E110" i="3"/>
  <c r="E73" i="3"/>
  <c r="E121" i="3"/>
  <c r="E144" i="3"/>
  <c r="E118" i="3"/>
  <c r="E211" i="3"/>
  <c r="E213" i="3"/>
  <c r="E158" i="3"/>
  <c r="AJ130" i="5"/>
  <c r="AJ122" i="5"/>
  <c r="AJ126" i="5"/>
  <c r="AJ117" i="5"/>
  <c r="M103" i="3"/>
  <c r="M42" i="3"/>
  <c r="M34" i="3"/>
  <c r="M133" i="3"/>
  <c r="M203" i="3"/>
  <c r="M45" i="3"/>
  <c r="M58" i="3"/>
  <c r="M130" i="3"/>
  <c r="M110" i="3"/>
  <c r="M24" i="3"/>
  <c r="AJ71" i="5"/>
  <c r="AJ68" i="5"/>
  <c r="AJ149" i="5"/>
  <c r="AJ151" i="5"/>
  <c r="E96" i="3"/>
  <c r="E20" i="3"/>
  <c r="E71" i="3"/>
  <c r="E77" i="3"/>
  <c r="E167" i="3"/>
  <c r="E84" i="3"/>
  <c r="E172" i="3"/>
  <c r="E188" i="3"/>
  <c r="E186" i="3"/>
  <c r="E98" i="3"/>
  <c r="E120" i="3"/>
  <c r="E76" i="3"/>
  <c r="E205" i="3"/>
  <c r="E23" i="3"/>
  <c r="E138" i="3"/>
  <c r="E38" i="3"/>
  <c r="E80" i="3"/>
  <c r="E51" i="3"/>
  <c r="E58" i="3"/>
  <c r="D183" i="3"/>
  <c r="D110" i="3"/>
  <c r="D95" i="3"/>
  <c r="D111" i="3"/>
  <c r="D131" i="3"/>
  <c r="D136" i="3"/>
  <c r="D191" i="3"/>
  <c r="D37" i="3"/>
  <c r="D141" i="3"/>
  <c r="AC128" i="3"/>
  <c r="AC148" i="3"/>
  <c r="AC68" i="3"/>
  <c r="AC186" i="3"/>
  <c r="AC123" i="3"/>
  <c r="AC109" i="3"/>
  <c r="AC100" i="3"/>
  <c r="AC84" i="3"/>
  <c r="AC190" i="3"/>
  <c r="AC130" i="3"/>
  <c r="AC71" i="3"/>
  <c r="AC181" i="3"/>
  <c r="AC183" i="3"/>
  <c r="AC43" i="3"/>
  <c r="AC156" i="3"/>
  <c r="AC96" i="3"/>
  <c r="AC145" i="3"/>
  <c r="AC82" i="3"/>
  <c r="AC88" i="3"/>
  <c r="AC59" i="3"/>
  <c r="AC98" i="3"/>
  <c r="AC74" i="3"/>
  <c r="AC26" i="3"/>
  <c r="AC200" i="3"/>
  <c r="AC160" i="3"/>
  <c r="AC202" i="3"/>
  <c r="AC51" i="3"/>
  <c r="AC187" i="3"/>
  <c r="AC195" i="3"/>
  <c r="AC125" i="3"/>
  <c r="AC64" i="3"/>
  <c r="AC126" i="3"/>
  <c r="AC19" i="3"/>
  <c r="AC153" i="3"/>
  <c r="F118" i="3"/>
  <c r="F24" i="3"/>
  <c r="F72" i="3"/>
  <c r="F188" i="3"/>
  <c r="F111" i="3"/>
  <c r="F95" i="3"/>
  <c r="F212" i="3"/>
  <c r="F204" i="3"/>
  <c r="F162" i="3"/>
  <c r="F144" i="3"/>
  <c r="F83" i="3"/>
  <c r="F100" i="3"/>
  <c r="F199" i="3"/>
  <c r="F68" i="3"/>
  <c r="F112" i="3"/>
  <c r="F78" i="3"/>
  <c r="F171" i="3"/>
  <c r="F154" i="3"/>
  <c r="F141" i="3"/>
  <c r="F172" i="3"/>
  <c r="F185" i="3"/>
  <c r="F184" i="3"/>
  <c r="F126" i="3"/>
  <c r="F51" i="3"/>
  <c r="F161" i="3"/>
  <c r="F27" i="3"/>
  <c r="F38" i="3"/>
  <c r="F209" i="3"/>
  <c r="F69" i="3"/>
  <c r="F195" i="3"/>
  <c r="F88" i="3"/>
  <c r="F181" i="3"/>
  <c r="F168" i="3"/>
  <c r="F151" i="3"/>
  <c r="F105" i="3"/>
  <c r="F20" i="3"/>
  <c r="F47" i="3"/>
  <c r="F52" i="3"/>
  <c r="F117" i="3"/>
  <c r="F180" i="3"/>
  <c r="F89" i="3"/>
  <c r="F73" i="3"/>
  <c r="F61" i="3"/>
  <c r="F211" i="3"/>
  <c r="F170" i="3"/>
  <c r="F175" i="3"/>
  <c r="F158" i="3"/>
  <c r="F177" i="3"/>
  <c r="F145" i="3"/>
  <c r="F182" i="3"/>
  <c r="R49" i="3"/>
  <c r="R116" i="3"/>
  <c r="R100" i="3"/>
  <c r="R78" i="3"/>
  <c r="R18" i="3"/>
  <c r="R16" i="3"/>
  <c r="R27" i="3"/>
  <c r="R101" i="3"/>
  <c r="R140" i="3"/>
  <c r="R21" i="3"/>
  <c r="R39" i="3"/>
  <c r="R64" i="3"/>
  <c r="R193" i="3"/>
  <c r="R199" i="3"/>
  <c r="R45" i="3"/>
  <c r="R184" i="3"/>
  <c r="R34" i="3"/>
  <c r="R67" i="3"/>
  <c r="R128" i="3"/>
  <c r="R124" i="3"/>
  <c r="R195" i="3"/>
  <c r="R148" i="3"/>
  <c r="R136" i="3"/>
  <c r="R143" i="3"/>
  <c r="R189" i="3"/>
  <c r="R123" i="3"/>
  <c r="R37" i="3"/>
  <c r="R105" i="3"/>
  <c r="R83" i="3"/>
  <c r="R146" i="3"/>
  <c r="R183" i="3"/>
  <c r="R122" i="3"/>
  <c r="R141" i="3"/>
  <c r="R203" i="3"/>
  <c r="R20" i="3"/>
  <c r="R24" i="3"/>
  <c r="R186" i="3"/>
  <c r="R36" i="3"/>
  <c r="R15" i="3"/>
  <c r="R192" i="3"/>
  <c r="R207" i="3"/>
  <c r="R19" i="3"/>
  <c r="R50" i="3"/>
  <c r="R95" i="3"/>
  <c r="R174" i="3"/>
  <c r="R31" i="3"/>
  <c r="R215" i="3"/>
  <c r="R79" i="3"/>
  <c r="R68" i="3"/>
  <c r="R66" i="3"/>
  <c r="O66" i="3"/>
  <c r="O94" i="3"/>
  <c r="O76" i="3"/>
  <c r="O194" i="3"/>
  <c r="O213" i="3"/>
  <c r="O203" i="3"/>
  <c r="O192" i="3"/>
  <c r="O142" i="3"/>
  <c r="O152" i="3"/>
  <c r="O16" i="3"/>
  <c r="O208" i="3"/>
  <c r="O109" i="3"/>
  <c r="O200" i="3"/>
  <c r="O155" i="3"/>
  <c r="O85" i="3"/>
  <c r="O159" i="3"/>
  <c r="O146" i="3"/>
  <c r="O185" i="3"/>
  <c r="O154" i="3"/>
  <c r="O30" i="3"/>
  <c r="O71" i="3"/>
  <c r="O82" i="3"/>
  <c r="O137" i="3"/>
  <c r="O118" i="3"/>
  <c r="O209" i="3"/>
  <c r="O54" i="3"/>
  <c r="O168" i="3"/>
  <c r="O128" i="3"/>
  <c r="O87" i="3"/>
  <c r="O215" i="3"/>
  <c r="O52" i="3"/>
  <c r="O173" i="3"/>
  <c r="O110" i="3"/>
  <c r="O46" i="3"/>
  <c r="O140" i="3"/>
  <c r="O89" i="3"/>
  <c r="O123" i="3"/>
  <c r="O64" i="3"/>
  <c r="O63" i="3"/>
  <c r="O197" i="3"/>
  <c r="O125" i="3"/>
  <c r="O21" i="3"/>
  <c r="O35" i="3"/>
  <c r="O210" i="3"/>
  <c r="O90" i="3"/>
  <c r="O92" i="3"/>
  <c r="O17" i="3"/>
  <c r="O23" i="3"/>
  <c r="O214" i="3"/>
  <c r="O48" i="3"/>
  <c r="O40" i="3"/>
  <c r="M149" i="3"/>
  <c r="M114" i="3"/>
  <c r="M111" i="3"/>
  <c r="M30" i="3"/>
  <c r="M104" i="3"/>
  <c r="M182" i="3"/>
  <c r="M112" i="3"/>
  <c r="M171" i="3"/>
  <c r="M135" i="3"/>
  <c r="M202" i="3"/>
  <c r="M207" i="3"/>
  <c r="M163" i="3"/>
  <c r="M48" i="3"/>
  <c r="M204" i="3"/>
  <c r="M181" i="3"/>
  <c r="M121" i="3"/>
  <c r="M164" i="3"/>
  <c r="M215" i="3"/>
  <c r="M28" i="3"/>
  <c r="M66" i="3"/>
  <c r="M206" i="3"/>
  <c r="M94" i="3"/>
  <c r="M144" i="3"/>
  <c r="M77" i="3"/>
  <c r="M196" i="3"/>
  <c r="M153" i="3"/>
  <c r="M192" i="3"/>
  <c r="M59" i="3"/>
  <c r="M137" i="3"/>
  <c r="M57" i="3"/>
  <c r="M102" i="3"/>
  <c r="M38" i="3"/>
  <c r="M168" i="3"/>
  <c r="M124" i="3"/>
  <c r="M35" i="3"/>
  <c r="M68" i="3"/>
  <c r="M147" i="3"/>
  <c r="M109" i="3"/>
  <c r="M72" i="3"/>
  <c r="M20" i="3"/>
  <c r="AJ63" i="5"/>
  <c r="AJ62" i="5"/>
  <c r="AJ147" i="5"/>
  <c r="E152" i="3"/>
  <c r="E27" i="3"/>
  <c r="E82" i="3"/>
  <c r="E204" i="3"/>
  <c r="E24" i="3"/>
  <c r="E157" i="3"/>
  <c r="E87" i="3"/>
  <c r="E21" i="3"/>
  <c r="E141" i="3"/>
  <c r="E75" i="3"/>
  <c r="E44" i="3"/>
  <c r="E18" i="3"/>
  <c r="E194" i="3"/>
  <c r="E178" i="3"/>
  <c r="E63" i="3"/>
  <c r="E83" i="3"/>
  <c r="E28" i="3"/>
  <c r="E184" i="3"/>
  <c r="D78" i="3"/>
  <c r="D179" i="3"/>
  <c r="D213" i="3"/>
  <c r="D158" i="3"/>
  <c r="D53" i="3"/>
  <c r="D154" i="3"/>
  <c r="D145" i="3"/>
  <c r="D31" i="3"/>
  <c r="D62" i="3"/>
  <c r="AC131" i="3"/>
  <c r="AC111" i="3"/>
  <c r="AC140" i="3"/>
  <c r="AC206" i="3"/>
  <c r="AC196" i="3"/>
  <c r="AC23" i="3"/>
  <c r="AC163" i="3"/>
  <c r="AC18" i="3"/>
  <c r="AC122" i="3"/>
  <c r="AC58" i="3"/>
  <c r="AC37" i="3"/>
  <c r="AC185" i="3"/>
  <c r="AC34" i="3"/>
  <c r="AC142" i="3"/>
  <c r="AC115" i="3"/>
  <c r="AC69" i="3"/>
  <c r="AC95" i="3"/>
  <c r="AC199" i="3"/>
  <c r="AC113" i="3"/>
  <c r="AC136" i="3"/>
  <c r="AC147" i="3"/>
  <c r="AC21" i="3"/>
  <c r="AC133" i="3"/>
  <c r="AC36" i="3"/>
  <c r="AC17" i="3"/>
  <c r="AC78" i="3"/>
  <c r="AC161" i="3"/>
  <c r="AC54" i="3"/>
  <c r="AC154" i="3"/>
  <c r="AC151" i="3"/>
  <c r="AC182" i="3"/>
  <c r="AC120" i="3"/>
  <c r="AC184" i="3"/>
  <c r="AC35" i="3"/>
  <c r="F86" i="3"/>
  <c r="F174" i="3"/>
  <c r="F186" i="3"/>
  <c r="F198" i="3"/>
  <c r="F39" i="3"/>
  <c r="F67" i="3"/>
  <c r="F45" i="3"/>
  <c r="F59" i="3"/>
  <c r="F63" i="3"/>
  <c r="F54" i="3"/>
  <c r="F16" i="3"/>
  <c r="F121" i="3"/>
  <c r="F18" i="3"/>
  <c r="F43" i="3"/>
  <c r="F92" i="3"/>
  <c r="F74" i="3"/>
  <c r="F97" i="3"/>
  <c r="F50" i="3"/>
  <c r="F165" i="3"/>
  <c r="F197" i="3"/>
  <c r="F206" i="3"/>
  <c r="F55" i="3"/>
  <c r="F22" i="3"/>
  <c r="F149" i="3"/>
  <c r="F189" i="3"/>
  <c r="F159" i="3"/>
  <c r="F134" i="3"/>
  <c r="F107" i="3"/>
  <c r="F31" i="3"/>
  <c r="F125" i="3"/>
  <c r="F101" i="3"/>
  <c r="F76" i="3"/>
  <c r="F108" i="3"/>
  <c r="F114" i="3"/>
  <c r="F214" i="3"/>
  <c r="F40" i="3"/>
  <c r="F44" i="3"/>
  <c r="F164" i="3"/>
  <c r="F19" i="3"/>
  <c r="F140" i="3"/>
  <c r="F77" i="3"/>
  <c r="F148" i="3"/>
  <c r="F113" i="3"/>
  <c r="F104" i="3"/>
  <c r="F71" i="3"/>
  <c r="F120" i="3"/>
  <c r="F25" i="3"/>
  <c r="F160" i="3"/>
  <c r="F155" i="3"/>
  <c r="F90" i="3"/>
  <c r="R85" i="3"/>
  <c r="R112" i="3"/>
  <c r="R209" i="3"/>
  <c r="R214" i="3"/>
  <c r="R42" i="3"/>
  <c r="R28" i="3"/>
  <c r="R62" i="3"/>
  <c r="R65" i="3"/>
  <c r="R88" i="3"/>
  <c r="R158" i="3"/>
  <c r="R133" i="3"/>
  <c r="R165" i="3"/>
  <c r="R138" i="3"/>
  <c r="R182" i="3"/>
  <c r="R167" i="3"/>
  <c r="R33" i="3"/>
  <c r="R188" i="3"/>
  <c r="R185" i="3"/>
  <c r="R29" i="3"/>
  <c r="R81" i="3"/>
  <c r="R191" i="3"/>
  <c r="R126" i="3"/>
  <c r="R87" i="3"/>
  <c r="R44" i="3"/>
  <c r="R135" i="3"/>
  <c r="R200" i="3"/>
  <c r="R41" i="3"/>
  <c r="R197" i="3"/>
  <c r="R151" i="3"/>
  <c r="R110" i="3"/>
  <c r="R137" i="3"/>
  <c r="R169" i="3"/>
  <c r="R80" i="3"/>
  <c r="R73" i="3"/>
  <c r="R159" i="3"/>
  <c r="R153" i="3"/>
  <c r="R43" i="3"/>
  <c r="R210" i="3"/>
  <c r="R213" i="3"/>
  <c r="R48" i="3"/>
  <c r="R90" i="3"/>
  <c r="R40" i="3"/>
  <c r="R175" i="3"/>
  <c r="R178" i="3"/>
  <c r="R52" i="3"/>
  <c r="R198" i="3"/>
  <c r="R121" i="3"/>
  <c r="R46" i="3"/>
  <c r="R55" i="3"/>
  <c r="R129" i="3"/>
  <c r="O56" i="3"/>
  <c r="O96" i="3"/>
  <c r="O81" i="3"/>
  <c r="O105" i="3"/>
  <c r="O36" i="3"/>
  <c r="O83" i="3"/>
  <c r="O77" i="3"/>
  <c r="O158" i="3"/>
  <c r="O47" i="3"/>
  <c r="O191" i="3"/>
  <c r="O205" i="3"/>
  <c r="O57" i="3"/>
  <c r="O150" i="3"/>
  <c r="O187" i="3"/>
  <c r="O53" i="3"/>
  <c r="O129" i="3"/>
  <c r="O195" i="3"/>
  <c r="O91" i="3"/>
  <c r="O102" i="3"/>
  <c r="O149" i="3"/>
  <c r="O188" i="3"/>
  <c r="O196" i="3"/>
  <c r="O50" i="3"/>
  <c r="O184" i="3"/>
  <c r="O176" i="3"/>
  <c r="O180" i="3"/>
  <c r="O162" i="3"/>
  <c r="O135" i="3"/>
  <c r="O177" i="3"/>
  <c r="O143" i="3"/>
  <c r="O44" i="3"/>
  <c r="O130" i="3"/>
  <c r="O49" i="3"/>
  <c r="O131" i="3"/>
  <c r="O88" i="3"/>
  <c r="O34" i="3"/>
  <c r="O98" i="3"/>
  <c r="O55" i="3"/>
  <c r="O186" i="3"/>
  <c r="O84" i="3"/>
  <c r="O164" i="3"/>
  <c r="O73" i="3"/>
  <c r="O198" i="3"/>
  <c r="O97" i="3"/>
  <c r="O147" i="3"/>
  <c r="O70" i="3"/>
  <c r="O132" i="3"/>
  <c r="O37" i="3"/>
  <c r="O20" i="3"/>
  <c r="O204" i="3"/>
  <c r="M154" i="3"/>
  <c r="M183" i="3"/>
  <c r="M148" i="3"/>
  <c r="M91" i="3"/>
  <c r="M63" i="3"/>
  <c r="M90" i="3"/>
  <c r="M15" i="3"/>
  <c r="M188" i="3"/>
  <c r="M99" i="3"/>
  <c r="M39" i="3"/>
  <c r="M145" i="3"/>
  <c r="M125" i="3"/>
  <c r="M61" i="3"/>
  <c r="M193" i="3"/>
  <c r="M64" i="3"/>
  <c r="M186" i="3"/>
  <c r="M31" i="3"/>
  <c r="M65" i="3"/>
  <c r="M159" i="3"/>
  <c r="M81" i="3"/>
  <c r="M47" i="3"/>
  <c r="M86" i="3"/>
  <c r="M198" i="3"/>
  <c r="M156" i="3"/>
  <c r="M107" i="3"/>
  <c r="M134" i="3"/>
  <c r="M67" i="3"/>
  <c r="M143" i="3"/>
  <c r="M132" i="3"/>
  <c r="M199" i="3"/>
  <c r="M131" i="3"/>
  <c r="M80" i="3"/>
  <c r="M150" i="3"/>
  <c r="M184" i="3"/>
  <c r="M100" i="3"/>
  <c r="M118" i="3"/>
  <c r="M37" i="3"/>
  <c r="M209" i="3"/>
  <c r="M88" i="3"/>
  <c r="M157" i="3"/>
  <c r="M95" i="3"/>
  <c r="M120" i="3"/>
  <c r="M201" i="3"/>
  <c r="M108" i="3"/>
  <c r="M162" i="3"/>
  <c r="M174" i="3"/>
  <c r="M73" i="3"/>
  <c r="M23" i="3"/>
  <c r="M195" i="3"/>
  <c r="M179" i="3"/>
  <c r="M83" i="3"/>
  <c r="AJ72" i="5"/>
  <c r="AJ65" i="5"/>
  <c r="AJ76" i="5"/>
  <c r="AJ156" i="5"/>
  <c r="AJ154" i="5"/>
  <c r="AJ144" i="5"/>
  <c r="AJ145" i="5"/>
  <c r="E195" i="3"/>
  <c r="E17" i="3"/>
  <c r="E170" i="3"/>
  <c r="E183" i="3"/>
  <c r="E150" i="3"/>
  <c r="E134" i="3"/>
  <c r="E115" i="3"/>
  <c r="E95" i="3"/>
  <c r="E126" i="3"/>
  <c r="E147" i="3"/>
  <c r="E179" i="3"/>
  <c r="E142" i="3"/>
  <c r="E72" i="3"/>
  <c r="E40" i="3"/>
  <c r="E54" i="3"/>
  <c r="E88" i="3"/>
  <c r="E59" i="3"/>
  <c r="E46" i="3"/>
  <c r="E159" i="3"/>
  <c r="E97" i="3"/>
  <c r="E26" i="3"/>
  <c r="E60" i="3"/>
  <c r="E146" i="3"/>
  <c r="E137" i="3"/>
  <c r="E160" i="3"/>
  <c r="E161" i="3"/>
  <c r="E173" i="3"/>
  <c r="E89" i="3"/>
  <c r="E114" i="3"/>
  <c r="E49" i="3"/>
  <c r="E136" i="3"/>
  <c r="E123" i="3"/>
  <c r="E22" i="3"/>
  <c r="E37" i="3"/>
  <c r="E78" i="3"/>
  <c r="E111" i="3"/>
  <c r="E52" i="3"/>
  <c r="E50" i="3"/>
  <c r="E166" i="3"/>
  <c r="E94" i="3"/>
  <c r="E99" i="3"/>
  <c r="E165" i="3"/>
  <c r="E67" i="3"/>
  <c r="E212" i="3"/>
  <c r="E34" i="3"/>
  <c r="E104" i="3"/>
  <c r="E103" i="3"/>
  <c r="E155" i="3"/>
  <c r="E92" i="3"/>
  <c r="E100" i="3"/>
  <c r="AJ120" i="5"/>
  <c r="AJ124" i="5"/>
  <c r="AJ121" i="5"/>
  <c r="AJ127" i="5"/>
  <c r="M123" i="3"/>
  <c r="M96" i="3"/>
  <c r="M136" i="3"/>
  <c r="M92" i="3"/>
  <c r="M36" i="3"/>
  <c r="M18" i="3"/>
  <c r="M119" i="3"/>
  <c r="M200" i="3"/>
  <c r="M33" i="3"/>
  <c r="M214" i="3"/>
  <c r="M55" i="3"/>
  <c r="AJ69" i="5"/>
  <c r="AJ73" i="5"/>
  <c r="AJ146" i="5"/>
  <c r="AJ152" i="5"/>
  <c r="AJ155" i="5"/>
  <c r="E47" i="3"/>
  <c r="E124" i="3"/>
  <c r="E61" i="3"/>
  <c r="E182" i="3"/>
  <c r="E119" i="3"/>
  <c r="E192" i="3"/>
  <c r="E181" i="3"/>
  <c r="E112" i="3"/>
  <c r="E116" i="3"/>
  <c r="E74" i="3"/>
  <c r="E33" i="3"/>
  <c r="E86" i="3"/>
  <c r="E93" i="3"/>
  <c r="E102" i="3"/>
  <c r="E177" i="3"/>
  <c r="E57" i="3"/>
  <c r="E107" i="3"/>
  <c r="E145" i="3"/>
  <c r="E132" i="3"/>
  <c r="E31" i="3"/>
  <c r="E189" i="3"/>
  <c r="E32" i="3"/>
  <c r="E208" i="3"/>
  <c r="E16" i="3"/>
  <c r="E36" i="3"/>
  <c r="E68" i="3"/>
  <c r="E209" i="3"/>
  <c r="E66" i="3"/>
  <c r="E117" i="3"/>
  <c r="E169" i="3"/>
  <c r="E187" i="3"/>
  <c r="AJ118" i="5"/>
  <c r="AJ125" i="5"/>
  <c r="E30" i="3"/>
  <c r="E139" i="3"/>
  <c r="E90" i="3"/>
  <c r="E174" i="3"/>
  <c r="E64" i="3"/>
  <c r="E191" i="3"/>
  <c r="E35" i="3"/>
  <c r="AJ128" i="5"/>
  <c r="AJ119" i="5"/>
  <c r="E153" i="3"/>
  <c r="E62" i="3"/>
  <c r="E201" i="3"/>
  <c r="E48" i="3"/>
  <c r="E171" i="3"/>
  <c r="E39" i="3"/>
  <c r="AJ123" i="5"/>
  <c r="E164" i="3"/>
  <c r="E198" i="3"/>
  <c r="E85" i="3"/>
  <c r="E197" i="3"/>
  <c r="E19" i="3"/>
  <c r="E55" i="3"/>
  <c r="AJ116" i="5"/>
  <c r="AJ129" i="5"/>
  <c r="Q174" i="3"/>
  <c r="Q125" i="3"/>
  <c r="Q182" i="3"/>
  <c r="Q41" i="3"/>
  <c r="Q131" i="3"/>
  <c r="Q193" i="3"/>
  <c r="Q143" i="3"/>
  <c r="Q115" i="3"/>
  <c r="Q99" i="3"/>
  <c r="Q183" i="3"/>
  <c r="Q111" i="3"/>
  <c r="Q76" i="3"/>
  <c r="Q195" i="3"/>
  <c r="Q124" i="3"/>
  <c r="Q117" i="3"/>
  <c r="Q141" i="3"/>
  <c r="Q160" i="3"/>
  <c r="Q20" i="3"/>
  <c r="Q179" i="3"/>
  <c r="Q34" i="3"/>
  <c r="Q38" i="3"/>
  <c r="Q71" i="3"/>
  <c r="Q198" i="3"/>
  <c r="Q116" i="3"/>
  <c r="Q54" i="3"/>
  <c r="Q208" i="3"/>
  <c r="Q169" i="3"/>
  <c r="Q106" i="3"/>
  <c r="Q199" i="3"/>
  <c r="Q81" i="3"/>
  <c r="Q186" i="3"/>
  <c r="Q86" i="3"/>
  <c r="Q165" i="3"/>
  <c r="Q149" i="3"/>
  <c r="Q205" i="3"/>
  <c r="Q134" i="3"/>
  <c r="Q127" i="3"/>
  <c r="Q80" i="3"/>
  <c r="Q121" i="3"/>
  <c r="Q72" i="3"/>
  <c r="Q190" i="3"/>
  <c r="Q197" i="3"/>
  <c r="Q21" i="3"/>
  <c r="Q84" i="3"/>
  <c r="Q175" i="3"/>
  <c r="Q78" i="3"/>
  <c r="Q69" i="3"/>
  <c r="Q53" i="3"/>
  <c r="Q108" i="3"/>
  <c r="Q16" i="3"/>
  <c r="Q93" i="3"/>
  <c r="T207" i="3"/>
  <c r="T200" i="3"/>
  <c r="T70" i="3"/>
  <c r="T162" i="3"/>
  <c r="T66" i="3"/>
  <c r="T196" i="3"/>
  <c r="T127" i="3"/>
  <c r="T201" i="3"/>
  <c r="T116" i="3"/>
  <c r="T73" i="3"/>
  <c r="T113" i="3"/>
  <c r="T166" i="3"/>
  <c r="T110" i="3"/>
  <c r="T55" i="3"/>
  <c r="T40" i="3"/>
  <c r="T48" i="3"/>
  <c r="T177" i="3"/>
  <c r="T77" i="3"/>
  <c r="T22" i="3"/>
  <c r="T37" i="3"/>
  <c r="T34" i="3"/>
  <c r="T67" i="3"/>
  <c r="T123" i="3"/>
  <c r="T83" i="3"/>
  <c r="T31" i="3"/>
  <c r="T98" i="3"/>
  <c r="T192" i="3"/>
  <c r="T141" i="3"/>
  <c r="T96" i="3"/>
  <c r="T86" i="3"/>
  <c r="T26" i="3"/>
  <c r="T160" i="3"/>
  <c r="T105" i="3"/>
  <c r="T79" i="3"/>
  <c r="T54" i="3"/>
  <c r="T72" i="3"/>
  <c r="T163" i="3"/>
  <c r="T118" i="3"/>
  <c r="T153" i="3"/>
  <c r="T33" i="3"/>
  <c r="T90" i="3"/>
  <c r="T180" i="3"/>
  <c r="T148" i="3"/>
  <c r="T184" i="3"/>
  <c r="T145" i="3"/>
  <c r="T188" i="3"/>
  <c r="T211" i="3"/>
  <c r="T119" i="3"/>
  <c r="T92" i="3"/>
  <c r="T100" i="3"/>
  <c r="G30" i="3"/>
  <c r="G176" i="3"/>
  <c r="G35" i="3"/>
  <c r="G136" i="3"/>
  <c r="G20" i="3"/>
  <c r="G40" i="3"/>
  <c r="G78" i="3"/>
  <c r="G149" i="3"/>
  <c r="G32" i="3"/>
  <c r="G28" i="3"/>
  <c r="G208" i="3"/>
  <c r="G158" i="3"/>
  <c r="G108" i="3"/>
  <c r="G33" i="3"/>
  <c r="G48" i="3"/>
  <c r="G64" i="3"/>
  <c r="G47" i="3"/>
  <c r="G184" i="3"/>
  <c r="G195" i="3"/>
  <c r="G189" i="3"/>
  <c r="G161" i="3"/>
  <c r="G162" i="3"/>
  <c r="G85" i="3"/>
  <c r="G157" i="3"/>
  <c r="G49" i="3"/>
  <c r="G205" i="3"/>
  <c r="G60" i="3"/>
  <c r="G180" i="3"/>
  <c r="G83" i="3"/>
  <c r="G54" i="3"/>
  <c r="G56" i="3"/>
  <c r="G169" i="3"/>
  <c r="G95" i="3"/>
  <c r="G121" i="3"/>
  <c r="G138" i="3"/>
  <c r="G75" i="3"/>
  <c r="G215" i="3"/>
  <c r="G88" i="3"/>
  <c r="G199" i="3"/>
  <c r="G210" i="3"/>
  <c r="G104" i="3"/>
  <c r="G133" i="3"/>
  <c r="G92" i="3"/>
  <c r="G148" i="3"/>
  <c r="G17" i="3"/>
  <c r="G44" i="3"/>
  <c r="G68" i="3"/>
  <c r="G137" i="3"/>
  <c r="G63" i="3"/>
  <c r="G116" i="3"/>
  <c r="K37" i="3"/>
  <c r="K115" i="3"/>
  <c r="K66" i="3"/>
  <c r="K88" i="3"/>
  <c r="K42" i="3"/>
  <c r="K206" i="3"/>
  <c r="K94" i="3"/>
  <c r="K188" i="3"/>
  <c r="K149" i="3"/>
  <c r="K125" i="3"/>
  <c r="K182" i="3"/>
  <c r="K19" i="3"/>
  <c r="K81" i="3"/>
  <c r="K33" i="3"/>
  <c r="K95" i="3"/>
  <c r="K75" i="3"/>
  <c r="K96" i="3"/>
  <c r="K22" i="3"/>
  <c r="K200" i="3"/>
  <c r="K25" i="3"/>
  <c r="K172" i="3"/>
  <c r="K51" i="3"/>
  <c r="K152" i="3"/>
  <c r="K110" i="3"/>
  <c r="K67" i="3"/>
  <c r="K99" i="3"/>
  <c r="K30" i="3"/>
  <c r="K83" i="3"/>
  <c r="K211" i="3"/>
  <c r="K89" i="3"/>
  <c r="K28" i="3"/>
  <c r="K59" i="3"/>
  <c r="K32" i="3"/>
  <c r="K196" i="3"/>
  <c r="K213" i="3"/>
  <c r="K64" i="3"/>
  <c r="K69" i="3"/>
  <c r="K176" i="3"/>
  <c r="K97" i="3"/>
  <c r="K112" i="3"/>
  <c r="K139" i="3"/>
  <c r="K63" i="3"/>
  <c r="K101" i="3"/>
  <c r="K165" i="3"/>
  <c r="K181" i="3"/>
  <c r="K203" i="3"/>
  <c r="K29" i="3"/>
  <c r="K65" i="3"/>
  <c r="K205" i="3"/>
  <c r="K47" i="3"/>
  <c r="S116" i="3"/>
  <c r="S26" i="3"/>
  <c r="S118" i="3"/>
  <c r="S79" i="3"/>
  <c r="S42" i="3"/>
  <c r="S170" i="3"/>
  <c r="S103" i="3"/>
  <c r="S137" i="3"/>
  <c r="S112" i="3"/>
  <c r="S183" i="3"/>
  <c r="S125" i="3"/>
  <c r="S120" i="3"/>
  <c r="S63" i="3"/>
  <c r="S36" i="3"/>
  <c r="S198" i="3"/>
  <c r="S97" i="3"/>
  <c r="S111" i="3"/>
  <c r="S173" i="3"/>
  <c r="S201" i="3"/>
  <c r="S152" i="3"/>
  <c r="S167" i="3"/>
  <c r="S157" i="3"/>
  <c r="S62" i="3"/>
  <c r="S205" i="3"/>
  <c r="S69" i="3"/>
  <c r="S21" i="3"/>
  <c r="S64" i="3"/>
  <c r="Q103" i="3"/>
  <c r="Q144" i="3"/>
  <c r="Q61" i="3"/>
  <c r="Q212" i="3"/>
  <c r="Q142" i="3"/>
  <c r="Q145" i="3"/>
  <c r="Q82" i="3"/>
  <c r="Q26" i="3"/>
  <c r="Q46" i="3"/>
  <c r="Q154" i="3"/>
  <c r="Q87" i="3"/>
  <c r="Q191" i="3"/>
  <c r="Q155" i="3"/>
  <c r="Q30" i="3"/>
  <c r="Q123" i="3"/>
  <c r="Q129" i="3"/>
  <c r="Q64" i="3"/>
  <c r="Q44" i="3"/>
  <c r="Q43" i="3"/>
  <c r="Q56" i="3"/>
  <c r="Q22" i="3"/>
  <c r="Q137" i="3"/>
  <c r="Q203" i="3"/>
  <c r="Q148" i="3"/>
  <c r="Q17" i="3"/>
  <c r="Q161" i="3"/>
  <c r="Q119" i="3"/>
  <c r="Q15" i="3"/>
  <c r="Q128" i="3"/>
  <c r="Q95" i="3"/>
  <c r="Q209" i="3"/>
  <c r="Q156" i="3"/>
  <c r="Q118" i="3"/>
  <c r="Q112" i="3"/>
  <c r="Q164" i="3"/>
  <c r="Q62" i="3"/>
  <c r="Q29" i="3"/>
  <c r="Q96" i="3"/>
  <c r="Q140" i="3"/>
  <c r="Q211" i="3"/>
  <c r="Q136" i="3"/>
  <c r="Q194" i="3"/>
  <c r="Q167" i="3"/>
  <c r="Q150" i="3"/>
  <c r="Q162" i="3"/>
  <c r="Q45" i="3"/>
  <c r="Q185" i="3"/>
  <c r="Q25" i="3"/>
  <c r="Q88" i="3"/>
  <c r="Q33" i="3"/>
  <c r="T117" i="3"/>
  <c r="T210" i="3"/>
  <c r="T20" i="3"/>
  <c r="T27" i="3"/>
  <c r="T124" i="3"/>
  <c r="T58" i="3"/>
  <c r="T161" i="3"/>
  <c r="T126" i="3"/>
  <c r="T102" i="3"/>
  <c r="T35" i="3"/>
  <c r="T75" i="3"/>
  <c r="T155" i="3"/>
  <c r="T53" i="3"/>
  <c r="T46" i="3"/>
  <c r="T57" i="3"/>
  <c r="T104" i="3"/>
  <c r="T159" i="3"/>
  <c r="T56" i="3"/>
  <c r="T93" i="3"/>
  <c r="T122" i="3"/>
  <c r="T181" i="3"/>
  <c r="T62" i="3"/>
  <c r="T129" i="3"/>
  <c r="T59" i="3"/>
  <c r="T182" i="3"/>
  <c r="T24" i="3"/>
  <c r="T43" i="3"/>
  <c r="T151" i="3"/>
  <c r="T36" i="3"/>
  <c r="T32" i="3"/>
  <c r="T185" i="3"/>
  <c r="T147" i="3"/>
  <c r="T157" i="3"/>
  <c r="T88" i="3"/>
  <c r="T213" i="3"/>
  <c r="T175" i="3"/>
  <c r="T150" i="3"/>
  <c r="T176" i="3"/>
  <c r="T146" i="3"/>
  <c r="T205" i="3"/>
  <c r="T97" i="3"/>
  <c r="T131" i="3"/>
  <c r="T29" i="3"/>
  <c r="T128" i="3"/>
  <c r="T95" i="3"/>
  <c r="T170" i="3"/>
  <c r="T172" i="3"/>
  <c r="T107" i="3"/>
  <c r="T71" i="3"/>
  <c r="T215" i="3"/>
  <c r="T45" i="3"/>
  <c r="G58" i="3"/>
  <c r="G153" i="3"/>
  <c r="G212" i="3"/>
  <c r="G211" i="3"/>
  <c r="G201" i="3"/>
  <c r="G122" i="3"/>
  <c r="G114" i="3"/>
  <c r="G73" i="3"/>
  <c r="G165" i="3"/>
  <c r="G22" i="3"/>
  <c r="G192" i="3"/>
  <c r="G128" i="3"/>
  <c r="G34" i="3"/>
  <c r="G209" i="3"/>
  <c r="G59" i="3"/>
  <c r="G132" i="3"/>
  <c r="G207" i="3"/>
  <c r="G119" i="3"/>
  <c r="G29" i="3"/>
  <c r="G90" i="3"/>
  <c r="G41" i="3"/>
  <c r="G117" i="3"/>
  <c r="G155" i="3"/>
  <c r="G37" i="3"/>
  <c r="G198" i="3"/>
  <c r="G183" i="3"/>
  <c r="G109" i="3"/>
  <c r="G72" i="3"/>
  <c r="G69" i="3"/>
  <c r="G190" i="3"/>
  <c r="G52" i="3"/>
  <c r="G107" i="3"/>
  <c r="G151" i="3"/>
  <c r="G167" i="3"/>
  <c r="G110" i="3"/>
  <c r="G156" i="3"/>
  <c r="G204" i="3"/>
  <c r="G181" i="3"/>
  <c r="G103" i="3"/>
  <c r="G70" i="3"/>
  <c r="G174" i="3"/>
  <c r="G76" i="3"/>
  <c r="G191" i="3"/>
  <c r="G84" i="3"/>
  <c r="G206" i="3"/>
  <c r="G113" i="3"/>
  <c r="G131" i="3"/>
  <c r="G67" i="3"/>
  <c r="G96" i="3"/>
  <c r="G21" i="3"/>
  <c r="K134" i="3"/>
  <c r="K98" i="3"/>
  <c r="K160" i="3"/>
  <c r="K122" i="3"/>
  <c r="K93" i="3"/>
  <c r="K80" i="3"/>
  <c r="K156" i="3"/>
  <c r="K192" i="3"/>
  <c r="K171" i="3"/>
  <c r="K169" i="3"/>
  <c r="K38" i="3"/>
  <c r="K24" i="3"/>
  <c r="K174" i="3"/>
  <c r="K103" i="3"/>
  <c r="K107" i="3"/>
  <c r="K108" i="3"/>
  <c r="K43" i="3"/>
  <c r="K54" i="3"/>
  <c r="K120" i="3"/>
  <c r="K154" i="3"/>
  <c r="K57" i="3"/>
  <c r="K212" i="3"/>
  <c r="K113" i="3"/>
  <c r="K111" i="3"/>
  <c r="K146" i="3"/>
  <c r="K128" i="3"/>
  <c r="K179" i="3"/>
  <c r="K136" i="3"/>
  <c r="K50" i="3"/>
  <c r="K27" i="3"/>
  <c r="K45" i="3"/>
  <c r="K26" i="3"/>
  <c r="K20" i="3"/>
  <c r="K61" i="3"/>
  <c r="K151" i="3"/>
  <c r="K175" i="3"/>
  <c r="K87" i="3"/>
  <c r="K215" i="3"/>
  <c r="K131" i="3"/>
  <c r="K168" i="3"/>
  <c r="K41" i="3"/>
  <c r="K86" i="3"/>
  <c r="K117" i="3"/>
  <c r="K60" i="3"/>
  <c r="K126" i="3"/>
  <c r="K162" i="3"/>
  <c r="K132" i="3"/>
  <c r="K197" i="3"/>
  <c r="K105" i="3"/>
  <c r="K186" i="3"/>
  <c r="S158" i="3"/>
  <c r="S178" i="3"/>
  <c r="S15" i="3"/>
  <c r="S93" i="3"/>
  <c r="S57" i="3"/>
  <c r="S72" i="3"/>
  <c r="S144" i="3"/>
  <c r="S147" i="3"/>
  <c r="S95" i="3"/>
  <c r="S24" i="3"/>
  <c r="S180" i="3"/>
  <c r="S17" i="3"/>
  <c r="S171" i="3"/>
  <c r="S81" i="3"/>
  <c r="S52" i="3"/>
  <c r="S30" i="3"/>
  <c r="S35" i="3"/>
  <c r="S33" i="3"/>
  <c r="S140" i="3"/>
  <c r="S196" i="3"/>
  <c r="S105" i="3"/>
  <c r="S23" i="3"/>
  <c r="S127" i="3"/>
  <c r="S54" i="3"/>
  <c r="S124" i="3"/>
  <c r="S164" i="3"/>
  <c r="S38" i="3"/>
  <c r="S88" i="3"/>
  <c r="S202" i="3"/>
  <c r="S166" i="3"/>
  <c r="S110" i="3"/>
  <c r="S215" i="3"/>
  <c r="S159" i="3"/>
  <c r="Q100" i="3"/>
  <c r="Q151" i="3"/>
  <c r="Q133" i="3"/>
  <c r="Q168" i="3"/>
  <c r="Q83" i="3"/>
  <c r="Q66" i="3"/>
  <c r="Q120" i="3"/>
  <c r="Q188" i="3"/>
  <c r="Q187" i="3"/>
  <c r="Q68" i="3"/>
  <c r="Q109" i="3"/>
  <c r="Q105" i="3"/>
  <c r="Q50" i="3"/>
  <c r="Q24" i="3"/>
  <c r="Q59" i="3"/>
  <c r="Q48" i="3"/>
  <c r="Q200" i="3"/>
  <c r="Q79" i="3"/>
  <c r="Q184" i="3"/>
  <c r="Q102" i="3"/>
  <c r="Q35" i="3"/>
  <c r="Q130" i="3"/>
  <c r="Q91" i="3"/>
  <c r="Q52" i="3"/>
  <c r="Q85" i="3"/>
  <c r="Q28" i="3"/>
  <c r="Q113" i="3"/>
  <c r="Q126" i="3"/>
  <c r="Q65" i="3"/>
  <c r="Q213" i="3"/>
  <c r="Q171" i="3"/>
  <c r="Q60" i="3"/>
  <c r="Q27" i="3"/>
  <c r="Q139" i="3"/>
  <c r="Q114" i="3"/>
  <c r="Q57" i="3"/>
  <c r="Q157" i="3"/>
  <c r="Q90" i="3"/>
  <c r="Q36" i="3"/>
  <c r="Q170" i="3"/>
  <c r="Q37" i="3"/>
  <c r="Q176" i="3"/>
  <c r="Q122" i="3"/>
  <c r="Q70" i="3"/>
  <c r="Q39" i="3"/>
  <c r="Q173" i="3"/>
  <c r="Q19" i="3"/>
  <c r="Q178" i="3"/>
  <c r="Q210" i="3"/>
  <c r="Q135" i="3"/>
  <c r="T136" i="3"/>
  <c r="T214" i="3"/>
  <c r="T138" i="3"/>
  <c r="T115" i="3"/>
  <c r="T25" i="3"/>
  <c r="T154" i="3"/>
  <c r="T190" i="3"/>
  <c r="T169" i="3"/>
  <c r="T50" i="3"/>
  <c r="T103" i="3"/>
  <c r="T52" i="3"/>
  <c r="T179" i="3"/>
  <c r="T63" i="3"/>
  <c r="T106" i="3"/>
  <c r="T173" i="3"/>
  <c r="T140" i="3"/>
  <c r="T130" i="3"/>
  <c r="T156" i="3"/>
  <c r="T167" i="3"/>
  <c r="T47" i="3"/>
  <c r="T164" i="3"/>
  <c r="T114" i="3"/>
  <c r="T23" i="3"/>
  <c r="T39" i="3"/>
  <c r="T209" i="3"/>
  <c r="T18" i="3"/>
  <c r="T89" i="3"/>
  <c r="T80" i="3"/>
  <c r="T15" i="3"/>
  <c r="T203" i="3"/>
  <c r="T42" i="3"/>
  <c r="T68" i="3"/>
  <c r="T91" i="3"/>
  <c r="T112" i="3"/>
  <c r="T202" i="3"/>
  <c r="T195" i="3"/>
  <c r="T61" i="3"/>
  <c r="T69" i="3"/>
  <c r="T85" i="3"/>
  <c r="T16" i="3"/>
  <c r="T44" i="3"/>
  <c r="T60" i="3"/>
  <c r="T144" i="3"/>
  <c r="T194" i="3"/>
  <c r="T208" i="3"/>
  <c r="T121" i="3"/>
  <c r="T158" i="3"/>
  <c r="T189" i="3"/>
  <c r="T149" i="3"/>
  <c r="T82" i="3"/>
  <c r="G142" i="3"/>
  <c r="G46" i="3"/>
  <c r="G120" i="3"/>
  <c r="G99" i="3"/>
  <c r="G182" i="3"/>
  <c r="G36" i="3"/>
  <c r="G105" i="3"/>
  <c r="G186" i="3"/>
  <c r="G123" i="3"/>
  <c r="G170" i="3"/>
  <c r="G77" i="3"/>
  <c r="G106" i="3"/>
  <c r="G175" i="3"/>
  <c r="G57" i="3"/>
  <c r="G141" i="3"/>
  <c r="G16" i="3"/>
  <c r="G213" i="3"/>
  <c r="G118" i="3"/>
  <c r="G87" i="3"/>
  <c r="G139" i="3"/>
  <c r="G19" i="3"/>
  <c r="G188" i="3"/>
  <c r="G177" i="3"/>
  <c r="G82" i="3"/>
  <c r="G61" i="3"/>
  <c r="G55" i="3"/>
  <c r="G187" i="3"/>
  <c r="G50" i="3"/>
  <c r="G185" i="3"/>
  <c r="G71" i="3"/>
  <c r="G134" i="3"/>
  <c r="G79" i="3"/>
  <c r="G31" i="3"/>
  <c r="G111" i="3"/>
  <c r="G147" i="3"/>
  <c r="G200" i="3"/>
  <c r="G80" i="3"/>
  <c r="G101" i="3"/>
  <c r="G115" i="3"/>
  <c r="G172" i="3"/>
  <c r="G163" i="3"/>
  <c r="G171" i="3"/>
  <c r="G23" i="3"/>
  <c r="G164" i="3"/>
  <c r="G112" i="3"/>
  <c r="G93" i="3"/>
  <c r="G91" i="3"/>
  <c r="G97" i="3"/>
  <c r="G166" i="3"/>
  <c r="G127" i="3"/>
  <c r="G196" i="3"/>
  <c r="K49" i="3"/>
  <c r="K82" i="3"/>
  <c r="K163" i="3"/>
  <c r="K185" i="3"/>
  <c r="K204" i="3"/>
  <c r="K157" i="3"/>
  <c r="K71" i="3"/>
  <c r="K183" i="3"/>
  <c r="K56" i="3"/>
  <c r="K189" i="3"/>
  <c r="K184" i="3"/>
  <c r="K166" i="3"/>
  <c r="K170" i="3"/>
  <c r="K194" i="3"/>
  <c r="K121" i="3"/>
  <c r="K46" i="3"/>
  <c r="K209" i="3"/>
  <c r="K85" i="3"/>
  <c r="K137" i="3"/>
  <c r="K39" i="3"/>
  <c r="K79" i="3"/>
  <c r="K123" i="3"/>
  <c r="K147" i="3"/>
  <c r="K155" i="3"/>
  <c r="K118" i="3"/>
  <c r="K119" i="3"/>
  <c r="K31" i="3"/>
  <c r="K36" i="3"/>
  <c r="K21" i="3"/>
  <c r="K187" i="3"/>
  <c r="K178" i="3"/>
  <c r="K135" i="3"/>
  <c r="K16" i="3"/>
  <c r="K141" i="3"/>
  <c r="K199" i="3"/>
  <c r="K23" i="3"/>
  <c r="K130" i="3"/>
  <c r="K34" i="3"/>
  <c r="K76" i="3"/>
  <c r="K53" i="3"/>
  <c r="K17" i="3"/>
  <c r="K124" i="3"/>
  <c r="K208" i="3"/>
  <c r="K193" i="3"/>
  <c r="K190" i="3"/>
  <c r="K55" i="3"/>
  <c r="K142" i="3"/>
  <c r="K114" i="3"/>
  <c r="K68" i="3"/>
  <c r="K106" i="3"/>
  <c r="S195" i="3"/>
  <c r="S189" i="3"/>
  <c r="S146" i="3"/>
  <c r="S75" i="3"/>
  <c r="S43" i="3"/>
  <c r="S113" i="3"/>
  <c r="S136" i="3"/>
  <c r="S206" i="3"/>
  <c r="S34" i="3"/>
  <c r="S65" i="3"/>
  <c r="S194" i="3"/>
  <c r="S128" i="3"/>
  <c r="S197" i="3"/>
  <c r="S107" i="3"/>
  <c r="S61" i="3"/>
  <c r="S161" i="3"/>
  <c r="S182" i="3"/>
  <c r="S108" i="3"/>
  <c r="S176" i="3"/>
  <c r="S168" i="3"/>
  <c r="S119" i="3"/>
  <c r="S154" i="3"/>
  <c r="S76" i="3"/>
  <c r="S212" i="3"/>
  <c r="S211" i="3"/>
  <c r="S145" i="3"/>
  <c r="S190" i="3"/>
  <c r="Q138" i="3"/>
  <c r="Q47" i="3"/>
  <c r="Q94" i="3"/>
  <c r="Q189" i="3"/>
  <c r="Q63" i="3"/>
  <c r="Q192" i="3"/>
  <c r="Q152" i="3"/>
  <c r="Q67" i="3"/>
  <c r="Q89" i="3"/>
  <c r="Q158" i="3"/>
  <c r="Q104" i="3"/>
  <c r="Q92" i="3"/>
  <c r="Q196" i="3"/>
  <c r="Q77" i="3"/>
  <c r="Q163" i="3"/>
  <c r="Q201" i="3"/>
  <c r="Q147" i="3"/>
  <c r="Q98" i="3"/>
  <c r="Q75" i="3"/>
  <c r="Q207" i="3"/>
  <c r="Q51" i="3"/>
  <c r="Q58" i="3"/>
  <c r="Q32" i="3"/>
  <c r="Q18" i="3"/>
  <c r="Q110" i="3"/>
  <c r="Q153" i="3"/>
  <c r="Q172" i="3"/>
  <c r="Q74" i="3"/>
  <c r="Q40" i="3"/>
  <c r="Q204" i="3"/>
  <c r="Q202" i="3"/>
  <c r="Q49" i="3"/>
  <c r="Q166" i="3"/>
  <c r="Q206" i="3"/>
  <c r="Q23" i="3"/>
  <c r="Q177" i="3"/>
  <c r="Q214" i="3"/>
  <c r="Q73" i="3"/>
  <c r="Q180" i="3"/>
  <c r="Q42" i="3"/>
  <c r="Q215" i="3"/>
  <c r="Q55" i="3"/>
  <c r="Q31" i="3"/>
  <c r="Q101" i="3"/>
  <c r="Q132" i="3"/>
  <c r="Q97" i="3"/>
  <c r="Q107" i="3"/>
  <c r="Q181" i="3"/>
  <c r="Q146" i="3"/>
  <c r="Q159" i="3"/>
  <c r="T198" i="3"/>
  <c r="T74" i="3"/>
  <c r="T139" i="3"/>
  <c r="T78" i="3"/>
  <c r="T21" i="3"/>
  <c r="T132" i="3"/>
  <c r="T191" i="3"/>
  <c r="T125" i="3"/>
  <c r="T183" i="3"/>
  <c r="T204" i="3"/>
  <c r="T94" i="3"/>
  <c r="T134" i="3"/>
  <c r="T186" i="3"/>
  <c r="T212" i="3"/>
  <c r="T65" i="3"/>
  <c r="T81" i="3"/>
  <c r="T111" i="3"/>
  <c r="T38" i="3"/>
  <c r="T49" i="3"/>
  <c r="T197" i="3"/>
  <c r="T28" i="3"/>
  <c r="T165" i="3"/>
  <c r="T199" i="3"/>
  <c r="T41" i="3"/>
  <c r="T152" i="3"/>
  <c r="T174" i="3"/>
  <c r="T87" i="3"/>
  <c r="T84" i="3"/>
  <c r="T168" i="3"/>
  <c r="T51" i="3"/>
  <c r="T135" i="3"/>
  <c r="T137" i="3"/>
  <c r="T171" i="3"/>
  <c r="T178" i="3"/>
  <c r="T108" i="3"/>
  <c r="T64" i="3"/>
  <c r="T19" i="3"/>
  <c r="T142" i="3"/>
  <c r="T17" i="3"/>
  <c r="T143" i="3"/>
  <c r="T206" i="3"/>
  <c r="T101" i="3"/>
  <c r="T76" i="3"/>
  <c r="T133" i="3"/>
  <c r="T99" i="3"/>
  <c r="T30" i="3"/>
  <c r="T193" i="3"/>
  <c r="T120" i="3"/>
  <c r="T109" i="3"/>
  <c r="T187" i="3"/>
  <c r="G152" i="3"/>
  <c r="G168" i="3"/>
  <c r="G202" i="3"/>
  <c r="G126" i="3"/>
  <c r="G160" i="3"/>
  <c r="G194" i="3"/>
  <c r="G100" i="3"/>
  <c r="G94" i="3"/>
  <c r="G43" i="3"/>
  <c r="G74" i="3"/>
  <c r="G38" i="3"/>
  <c r="G193" i="3"/>
  <c r="G140" i="3"/>
  <c r="G143" i="3"/>
  <c r="G42" i="3"/>
  <c r="G197" i="3"/>
  <c r="G51" i="3"/>
  <c r="G81" i="3"/>
  <c r="G25" i="3"/>
  <c r="G86" i="3"/>
  <c r="G62" i="3"/>
  <c r="G125" i="3"/>
  <c r="G24" i="3"/>
  <c r="G173" i="3"/>
  <c r="G98" i="3"/>
  <c r="G179" i="3"/>
  <c r="G129" i="3"/>
  <c r="G27" i="3"/>
  <c r="G203" i="3"/>
  <c r="G130" i="3"/>
  <c r="G159" i="3"/>
  <c r="G146" i="3"/>
  <c r="G178" i="3"/>
  <c r="G145" i="3"/>
  <c r="G89" i="3"/>
  <c r="G144" i="3"/>
  <c r="G39" i="3"/>
  <c r="G102" i="3"/>
  <c r="G18" i="3"/>
  <c r="G150" i="3"/>
  <c r="G15" i="3"/>
  <c r="G124" i="3"/>
  <c r="G65" i="3"/>
  <c r="G135" i="3"/>
  <c r="G154" i="3"/>
  <c r="G26" i="3"/>
  <c r="G53" i="3"/>
  <c r="G45" i="3"/>
  <c r="G66" i="3"/>
  <c r="G214" i="3"/>
  <c r="K202" i="3"/>
  <c r="K148" i="3"/>
  <c r="K90" i="3"/>
  <c r="K138" i="3"/>
  <c r="K191" i="3"/>
  <c r="K150" i="3"/>
  <c r="K73" i="3"/>
  <c r="K145" i="3"/>
  <c r="K102" i="3"/>
  <c r="K195" i="3"/>
  <c r="K161" i="3"/>
  <c r="K158" i="3"/>
  <c r="K104" i="3"/>
  <c r="K74" i="3"/>
  <c r="K109" i="3"/>
  <c r="K173" i="3"/>
  <c r="K140" i="3"/>
  <c r="K153" i="3"/>
  <c r="K77" i="3"/>
  <c r="K133" i="3"/>
  <c r="K143" i="3"/>
  <c r="K52" i="3"/>
  <c r="K58" i="3"/>
  <c r="K167" i="3"/>
  <c r="K177" i="3"/>
  <c r="K48" i="3"/>
  <c r="K210" i="3"/>
  <c r="K214" i="3"/>
  <c r="K127" i="3"/>
  <c r="K44" i="3"/>
  <c r="K100" i="3"/>
  <c r="K18" i="3"/>
  <c r="K72" i="3"/>
  <c r="K84" i="3"/>
  <c r="K15" i="3"/>
  <c r="K164" i="3"/>
  <c r="K180" i="3"/>
  <c r="K62" i="3"/>
  <c r="K159" i="3"/>
  <c r="K116" i="3"/>
  <c r="K35" i="3"/>
  <c r="K129" i="3"/>
  <c r="K201" i="3"/>
  <c r="K40" i="3"/>
  <c r="K78" i="3"/>
  <c r="K70" i="3"/>
  <c r="K207" i="3"/>
  <c r="K198" i="3"/>
  <c r="K92" i="3"/>
  <c r="K91" i="3"/>
  <c r="K144" i="3"/>
  <c r="S101" i="3"/>
  <c r="S141" i="3"/>
  <c r="S32" i="3"/>
  <c r="S156" i="3"/>
  <c r="S114" i="3"/>
  <c r="S149" i="3"/>
  <c r="S192" i="3"/>
  <c r="S135" i="3"/>
  <c r="S49" i="3"/>
  <c r="S87" i="3"/>
  <c r="S207" i="3"/>
  <c r="S56" i="3"/>
  <c r="S83" i="3"/>
  <c r="S106" i="3"/>
  <c r="S210" i="3"/>
  <c r="S142" i="3"/>
  <c r="S44" i="3"/>
  <c r="S67" i="3"/>
  <c r="S45" i="3"/>
  <c r="S209" i="3"/>
  <c r="S187" i="3"/>
  <c r="S70" i="3"/>
  <c r="S40" i="3"/>
  <c r="S150" i="3"/>
  <c r="S184" i="3"/>
  <c r="S94" i="3"/>
  <c r="S47" i="3"/>
  <c r="S25" i="3"/>
  <c r="S71" i="3"/>
  <c r="S174" i="3"/>
  <c r="S84" i="3"/>
  <c r="S55" i="3"/>
  <c r="S82" i="3"/>
  <c r="S204" i="3"/>
  <c r="S143" i="3"/>
  <c r="S51" i="3"/>
  <c r="S148" i="3"/>
  <c r="S100" i="3"/>
  <c r="S162" i="3"/>
  <c r="S31" i="3"/>
  <c r="S186" i="3"/>
  <c r="S74" i="3"/>
  <c r="S59" i="3"/>
  <c r="S80" i="3"/>
  <c r="S200" i="3"/>
  <c r="S177" i="3"/>
  <c r="S96" i="3"/>
  <c r="S46" i="3"/>
  <c r="S73" i="3"/>
  <c r="S179" i="3"/>
  <c r="S123" i="3"/>
  <c r="S193" i="3"/>
  <c r="S109" i="3"/>
  <c r="S78" i="3"/>
  <c r="H108" i="3"/>
  <c r="H110" i="3"/>
  <c r="H165" i="3"/>
  <c r="H169" i="3"/>
  <c r="H34" i="3"/>
  <c r="H199" i="3"/>
  <c r="H51" i="3"/>
  <c r="H172" i="3"/>
  <c r="H120" i="3"/>
  <c r="H162" i="3"/>
  <c r="H72" i="3"/>
  <c r="H54" i="3"/>
  <c r="H188" i="3"/>
  <c r="H135" i="3"/>
  <c r="H161" i="3"/>
  <c r="H147" i="3"/>
  <c r="H65" i="3"/>
  <c r="H103" i="3"/>
  <c r="H37" i="3"/>
  <c r="H81" i="3"/>
  <c r="H66" i="3"/>
  <c r="H140" i="3"/>
  <c r="H104" i="3"/>
  <c r="H129" i="3"/>
  <c r="H73" i="3"/>
  <c r="H106" i="3"/>
  <c r="H45" i="3"/>
  <c r="H214" i="3"/>
  <c r="H114" i="3"/>
  <c r="H178" i="3"/>
  <c r="H113" i="3"/>
  <c r="H207" i="3"/>
  <c r="H132" i="3"/>
  <c r="H17" i="3"/>
  <c r="H137" i="3"/>
  <c r="H52" i="3"/>
  <c r="H171" i="3"/>
  <c r="H173" i="3"/>
  <c r="H151" i="3"/>
  <c r="H32" i="3"/>
  <c r="H111" i="3"/>
  <c r="H197" i="3"/>
  <c r="H59" i="3"/>
  <c r="H28" i="3"/>
  <c r="H210" i="3"/>
  <c r="H180" i="3"/>
  <c r="H109" i="3"/>
  <c r="H74" i="3"/>
  <c r="H158" i="3"/>
  <c r="J81" i="3"/>
  <c r="J35" i="3"/>
  <c r="J84" i="3"/>
  <c r="J106" i="3"/>
  <c r="J138" i="3"/>
  <c r="J194" i="3"/>
  <c r="J28" i="3"/>
  <c r="J97" i="3"/>
  <c r="J187" i="3"/>
  <c r="J160" i="3"/>
  <c r="J23" i="3"/>
  <c r="J139" i="3"/>
  <c r="J105" i="3"/>
  <c r="J182" i="3"/>
  <c r="J178" i="3"/>
  <c r="J124" i="3"/>
  <c r="J72" i="3"/>
  <c r="J145" i="3"/>
  <c r="J102" i="3"/>
  <c r="J109" i="3"/>
  <c r="J104" i="3"/>
  <c r="J34" i="3"/>
  <c r="J56" i="3"/>
  <c r="J184" i="3"/>
  <c r="J131" i="3"/>
  <c r="J41" i="3"/>
  <c r="J133" i="3"/>
  <c r="J141" i="3"/>
  <c r="J195" i="3"/>
  <c r="J167" i="3"/>
  <c r="P85" i="3"/>
  <c r="P152" i="3"/>
  <c r="P96" i="3"/>
  <c r="P74" i="3"/>
  <c r="P209" i="3"/>
  <c r="P93" i="3"/>
  <c r="P185" i="3"/>
  <c r="P109" i="3"/>
  <c r="P68" i="3"/>
  <c r="P135" i="3"/>
  <c r="P104" i="3"/>
  <c r="P46" i="3"/>
  <c r="P59" i="3"/>
  <c r="P143" i="3"/>
  <c r="P36" i="3"/>
  <c r="P133" i="3"/>
  <c r="P48" i="3"/>
  <c r="P170" i="3"/>
  <c r="P140" i="3"/>
  <c r="S129" i="3"/>
  <c r="S28" i="3"/>
  <c r="S92" i="3"/>
  <c r="S131" i="3"/>
  <c r="S169" i="3"/>
  <c r="S121" i="3"/>
  <c r="S181" i="3"/>
  <c r="S20" i="3"/>
  <c r="S134" i="3"/>
  <c r="S68" i="3"/>
  <c r="S16" i="3"/>
  <c r="S155" i="3"/>
  <c r="S90" i="3"/>
  <c r="S58" i="3"/>
  <c r="S185" i="3"/>
  <c r="S191" i="3"/>
  <c r="S115" i="3"/>
  <c r="S27" i="3"/>
  <c r="S53" i="3"/>
  <c r="S19" i="3"/>
  <c r="H112" i="3"/>
  <c r="H124" i="3"/>
  <c r="H154" i="3"/>
  <c r="H19" i="3"/>
  <c r="H208" i="3"/>
  <c r="H206" i="3"/>
  <c r="H64" i="3"/>
  <c r="H55" i="3"/>
  <c r="H143" i="3"/>
  <c r="H181" i="3"/>
  <c r="H48" i="3"/>
  <c r="H128" i="3"/>
  <c r="H215" i="3"/>
  <c r="H150" i="3"/>
  <c r="H30" i="3"/>
  <c r="H187" i="3"/>
  <c r="H70" i="3"/>
  <c r="H80" i="3"/>
  <c r="H44" i="3"/>
  <c r="H92" i="3"/>
  <c r="H184" i="3"/>
  <c r="H182" i="3"/>
  <c r="H77" i="3"/>
  <c r="H47" i="3"/>
  <c r="H192" i="3"/>
  <c r="H25" i="3"/>
  <c r="H205" i="3"/>
  <c r="H35" i="3"/>
  <c r="H149" i="3"/>
  <c r="H102" i="3"/>
  <c r="H57" i="3"/>
  <c r="H195" i="3"/>
  <c r="H157" i="3"/>
  <c r="H96" i="3"/>
  <c r="H86" i="3"/>
  <c r="H203" i="3"/>
  <c r="H186" i="3"/>
  <c r="H93" i="3"/>
  <c r="H58" i="3"/>
  <c r="H46" i="3"/>
  <c r="H196" i="3"/>
  <c r="H50" i="3"/>
  <c r="H67" i="3"/>
  <c r="H202" i="3"/>
  <c r="H36" i="3"/>
  <c r="H94" i="3"/>
  <c r="H116" i="3"/>
  <c r="H88" i="3"/>
  <c r="H166" i="3"/>
  <c r="H61" i="3"/>
  <c r="H16" i="3"/>
  <c r="J43" i="3"/>
  <c r="J128" i="3"/>
  <c r="J206" i="3"/>
  <c r="J57" i="3"/>
  <c r="J146" i="3"/>
  <c r="J161" i="3"/>
  <c r="J170" i="3"/>
  <c r="J73" i="3"/>
  <c r="J78" i="3"/>
  <c r="J25" i="3"/>
  <c r="J144" i="3"/>
  <c r="J17" i="3"/>
  <c r="J101" i="3"/>
  <c r="J142" i="3"/>
  <c r="J39" i="3"/>
  <c r="J32" i="3"/>
  <c r="J120" i="3"/>
  <c r="J137" i="3"/>
  <c r="J214" i="3"/>
  <c r="J16" i="3"/>
  <c r="J169" i="3"/>
  <c r="J164" i="3"/>
  <c r="J162" i="3"/>
  <c r="J90" i="3"/>
  <c r="J215" i="3"/>
  <c r="J114" i="3"/>
  <c r="J129" i="3"/>
  <c r="J176" i="3"/>
  <c r="J92" i="3"/>
  <c r="J108" i="3"/>
  <c r="J85" i="3"/>
  <c r="J121" i="3"/>
  <c r="J54" i="3"/>
  <c r="J181" i="3"/>
  <c r="J110" i="3"/>
  <c r="J126" i="3"/>
  <c r="J67" i="3"/>
  <c r="J107" i="3"/>
  <c r="J212" i="3"/>
  <c r="J135" i="3"/>
  <c r="J51" i="3"/>
  <c r="J86" i="3"/>
  <c r="J74" i="3"/>
  <c r="J53" i="3"/>
  <c r="J27" i="3"/>
  <c r="J149" i="3"/>
  <c r="J83" i="3"/>
  <c r="J75" i="3"/>
  <c r="J155" i="3"/>
  <c r="J21" i="3"/>
  <c r="P58" i="3"/>
  <c r="P83" i="3"/>
  <c r="P56" i="3"/>
  <c r="P22" i="3"/>
  <c r="P51" i="3"/>
  <c r="P54" i="3"/>
  <c r="P69" i="3"/>
  <c r="P50" i="3"/>
  <c r="P37" i="3"/>
  <c r="P126" i="3"/>
  <c r="P205" i="3"/>
  <c r="P149" i="3"/>
  <c r="P146" i="3"/>
  <c r="P66" i="3"/>
  <c r="P31" i="3"/>
  <c r="P176" i="3"/>
  <c r="P92" i="3"/>
  <c r="P88" i="3"/>
  <c r="P20" i="3"/>
  <c r="P110" i="3"/>
  <c r="P141" i="3"/>
  <c r="P129" i="3"/>
  <c r="P108" i="3"/>
  <c r="P191" i="3"/>
  <c r="P111" i="3"/>
  <c r="P23" i="3"/>
  <c r="P28" i="3"/>
  <c r="P164" i="3"/>
  <c r="P81" i="3"/>
  <c r="P197" i="3"/>
  <c r="P186" i="3"/>
  <c r="P147" i="3"/>
  <c r="P65" i="3"/>
  <c r="P131" i="3"/>
  <c r="P55" i="3"/>
  <c r="P82" i="3"/>
  <c r="P29" i="3"/>
  <c r="P189" i="3"/>
  <c r="P71" i="3"/>
  <c r="P27" i="3"/>
  <c r="P127" i="3"/>
  <c r="P210" i="3"/>
  <c r="P151" i="3"/>
  <c r="P215" i="3"/>
  <c r="P128" i="3"/>
  <c r="P178" i="3"/>
  <c r="P153" i="3"/>
  <c r="P155" i="3"/>
  <c r="P116" i="3"/>
  <c r="P172" i="3"/>
  <c r="J153" i="3"/>
  <c r="J198" i="3"/>
  <c r="J171" i="3"/>
  <c r="J36" i="3"/>
  <c r="J112" i="3"/>
  <c r="J95" i="3"/>
  <c r="J31" i="3"/>
  <c r="J143" i="3"/>
  <c r="J62" i="3"/>
  <c r="J157" i="3"/>
  <c r="J168" i="3"/>
  <c r="J93" i="3"/>
  <c r="J19" i="3"/>
  <c r="J125" i="3"/>
  <c r="J193" i="3"/>
  <c r="J166" i="3"/>
  <c r="J151" i="3"/>
  <c r="J45" i="3"/>
  <c r="J47" i="3"/>
  <c r="J61" i="3"/>
  <c r="P145" i="3"/>
  <c r="P160" i="3"/>
  <c r="P182" i="3"/>
  <c r="P132" i="3"/>
  <c r="P67" i="3"/>
  <c r="P19" i="3"/>
  <c r="P196" i="3"/>
  <c r="P77" i="3"/>
  <c r="P89" i="3"/>
  <c r="P94" i="3"/>
  <c r="P112" i="3"/>
  <c r="P42" i="3"/>
  <c r="P60" i="3"/>
  <c r="P97" i="3"/>
  <c r="P154" i="3"/>
  <c r="P62" i="3"/>
  <c r="P122" i="3"/>
  <c r="P49" i="3"/>
  <c r="P195" i="3"/>
  <c r="P84" i="3"/>
  <c r="P134" i="3"/>
  <c r="P63" i="3"/>
  <c r="P130" i="3"/>
  <c r="P99" i="3"/>
  <c r="P184" i="3"/>
  <c r="S139" i="3"/>
  <c r="S130" i="3"/>
  <c r="S208" i="3"/>
  <c r="S126" i="3"/>
  <c r="S203" i="3"/>
  <c r="S188" i="3"/>
  <c r="S98" i="3"/>
  <c r="S153" i="3"/>
  <c r="S39" i="3"/>
  <c r="S213" i="3"/>
  <c r="S89" i="3"/>
  <c r="S86" i="3"/>
  <c r="S37" i="3"/>
  <c r="S151" i="3"/>
  <c r="S172" i="3"/>
  <c r="S117" i="3"/>
  <c r="S160" i="3"/>
  <c r="S85" i="3"/>
  <c r="S66" i="3"/>
  <c r="S132" i="3"/>
  <c r="H211" i="3"/>
  <c r="H63" i="3"/>
  <c r="H125" i="3"/>
  <c r="H101" i="3"/>
  <c r="H76" i="3"/>
  <c r="H146" i="3"/>
  <c r="H98" i="3"/>
  <c r="H141" i="3"/>
  <c r="H142" i="3"/>
  <c r="H179" i="3"/>
  <c r="H87" i="3"/>
  <c r="H131" i="3"/>
  <c r="H138" i="3"/>
  <c r="H83" i="3"/>
  <c r="H82" i="3"/>
  <c r="H148" i="3"/>
  <c r="H62" i="3"/>
  <c r="H153" i="3"/>
  <c r="H164" i="3"/>
  <c r="H176" i="3"/>
  <c r="H204" i="3"/>
  <c r="H91" i="3"/>
  <c r="H33" i="3"/>
  <c r="H183" i="3"/>
  <c r="H209" i="3"/>
  <c r="H163" i="3"/>
  <c r="H198" i="3"/>
  <c r="H69" i="3"/>
  <c r="H190" i="3"/>
  <c r="H201" i="3"/>
  <c r="H134" i="3"/>
  <c r="H119" i="3"/>
  <c r="H27" i="3"/>
  <c r="H20" i="3"/>
  <c r="H121" i="3"/>
  <c r="H156" i="3"/>
  <c r="H99" i="3"/>
  <c r="H60" i="3"/>
  <c r="H177" i="3"/>
  <c r="H139" i="3"/>
  <c r="H56" i="3"/>
  <c r="H175" i="3"/>
  <c r="H167" i="3"/>
  <c r="H160" i="3"/>
  <c r="H168" i="3"/>
  <c r="H39" i="3"/>
  <c r="H107" i="3"/>
  <c r="H118" i="3"/>
  <c r="H117" i="3"/>
  <c r="H78" i="3"/>
  <c r="J183" i="3"/>
  <c r="J94" i="3"/>
  <c r="J158" i="3"/>
  <c r="J79" i="3"/>
  <c r="J154" i="3"/>
  <c r="J208" i="3"/>
  <c r="J200" i="3"/>
  <c r="J80" i="3"/>
  <c r="J113" i="3"/>
  <c r="J213" i="3"/>
  <c r="J42" i="3"/>
  <c r="J116" i="3"/>
  <c r="J89" i="3"/>
  <c r="J96" i="3"/>
  <c r="J196" i="3"/>
  <c r="J188" i="3"/>
  <c r="J134" i="3"/>
  <c r="J37" i="3"/>
  <c r="J69" i="3"/>
  <c r="J46" i="3"/>
  <c r="J33" i="3"/>
  <c r="J165" i="3"/>
  <c r="J210" i="3"/>
  <c r="J197" i="3"/>
  <c r="J123" i="3"/>
  <c r="J152" i="3"/>
  <c r="J91" i="3"/>
  <c r="J211" i="3"/>
  <c r="J52" i="3"/>
  <c r="J66" i="3"/>
  <c r="J117" i="3"/>
  <c r="P161" i="3"/>
  <c r="P75" i="3"/>
  <c r="P168" i="3"/>
  <c r="P171" i="3"/>
  <c r="P64" i="3"/>
  <c r="P212" i="3"/>
  <c r="P34" i="3"/>
  <c r="P190" i="3"/>
  <c r="P40" i="3"/>
  <c r="P106" i="3"/>
  <c r="P175" i="3"/>
  <c r="P192" i="3"/>
  <c r="P103" i="3"/>
  <c r="P61" i="3"/>
  <c r="P162" i="3"/>
  <c r="P179" i="3"/>
  <c r="P25" i="3"/>
  <c r="P214" i="3"/>
  <c r="P79" i="3"/>
  <c r="P211" i="3"/>
  <c r="P98" i="3"/>
  <c r="P202" i="3"/>
  <c r="P121" i="3"/>
  <c r="P113" i="3"/>
  <c r="P157" i="3"/>
  <c r="S199" i="3"/>
  <c r="S175" i="3"/>
  <c r="S18" i="3"/>
  <c r="S133" i="3"/>
  <c r="S214" i="3"/>
  <c r="S91" i="3"/>
  <c r="S41" i="3"/>
  <c r="S165" i="3"/>
  <c r="S50" i="3"/>
  <c r="S77" i="3"/>
  <c r="S102" i="3"/>
  <c r="S122" i="3"/>
  <c r="S163" i="3"/>
  <c r="S22" i="3"/>
  <c r="S104" i="3"/>
  <c r="S48" i="3"/>
  <c r="S29" i="3"/>
  <c r="S99" i="3"/>
  <c r="S138" i="3"/>
  <c r="S60" i="3"/>
  <c r="H79" i="3"/>
  <c r="H24" i="3"/>
  <c r="H105" i="3"/>
  <c r="H122" i="3"/>
  <c r="H193" i="3"/>
  <c r="H75" i="3"/>
  <c r="H145" i="3"/>
  <c r="H152" i="3"/>
  <c r="H43" i="3"/>
  <c r="H40" i="3"/>
  <c r="H185" i="3"/>
  <c r="H85" i="3"/>
  <c r="H95" i="3"/>
  <c r="H174" i="3"/>
  <c r="H213" i="3"/>
  <c r="H68" i="3"/>
  <c r="H127" i="3"/>
  <c r="H159" i="3"/>
  <c r="H123" i="3"/>
  <c r="H29" i="3"/>
  <c r="H133" i="3"/>
  <c r="H38" i="3"/>
  <c r="H191" i="3"/>
  <c r="H170" i="3"/>
  <c r="H136" i="3"/>
  <c r="H144" i="3"/>
  <c r="H15" i="3"/>
  <c r="H115" i="3"/>
  <c r="H71" i="3"/>
  <c r="H41" i="3"/>
  <c r="H53" i="3"/>
  <c r="H49" i="3"/>
  <c r="H84" i="3"/>
  <c r="H155" i="3"/>
  <c r="H100" i="3"/>
  <c r="H23" i="3"/>
  <c r="H42" i="3"/>
  <c r="H194" i="3"/>
  <c r="H26" i="3"/>
  <c r="H90" i="3"/>
  <c r="H18" i="3"/>
  <c r="H130" i="3"/>
  <c r="H89" i="3"/>
  <c r="H31" i="3"/>
  <c r="H97" i="3"/>
  <c r="H21" i="3"/>
  <c r="H212" i="3"/>
  <c r="H200" i="3"/>
  <c r="H22" i="3"/>
  <c r="H189" i="3"/>
  <c r="J163" i="3"/>
  <c r="J147" i="3"/>
  <c r="J204" i="3"/>
  <c r="J59" i="3"/>
  <c r="J26" i="3"/>
  <c r="J38" i="3"/>
  <c r="J58" i="3"/>
  <c r="J103" i="3"/>
  <c r="J122" i="3"/>
  <c r="J29" i="3"/>
  <c r="J140" i="3"/>
  <c r="J185" i="3"/>
  <c r="J177" i="3"/>
  <c r="J40" i="3"/>
  <c r="J132" i="3"/>
  <c r="J180" i="3"/>
  <c r="J156" i="3"/>
  <c r="J44" i="3"/>
  <c r="J24" i="3"/>
  <c r="J175" i="3"/>
  <c r="J207" i="3"/>
  <c r="J88" i="3"/>
  <c r="J70" i="3"/>
  <c r="J49" i="3"/>
  <c r="J55" i="3"/>
  <c r="J201" i="3"/>
  <c r="J174" i="3"/>
  <c r="J68" i="3"/>
  <c r="J130" i="3"/>
  <c r="J87" i="3"/>
  <c r="J205" i="3"/>
  <c r="J173" i="3"/>
  <c r="J191" i="3"/>
  <c r="J115" i="3"/>
  <c r="J148" i="3"/>
  <c r="J118" i="3"/>
  <c r="J30" i="3"/>
  <c r="J159" i="3"/>
  <c r="J202" i="3"/>
  <c r="J50" i="3"/>
  <c r="J48" i="3"/>
  <c r="J71" i="3"/>
  <c r="J127" i="3"/>
  <c r="J179" i="3"/>
  <c r="J172" i="3"/>
  <c r="J77" i="3"/>
  <c r="J98" i="3"/>
  <c r="J119" i="3"/>
  <c r="J199" i="3"/>
  <c r="J203" i="3"/>
  <c r="P41" i="3"/>
  <c r="P137" i="3"/>
  <c r="P180" i="3"/>
  <c r="P115" i="3"/>
  <c r="P188" i="3"/>
  <c r="P80" i="3"/>
  <c r="P120" i="3"/>
  <c r="P142" i="3"/>
  <c r="P73" i="3"/>
  <c r="P169" i="3"/>
  <c r="P174" i="3"/>
  <c r="P26" i="3"/>
  <c r="P100" i="3"/>
  <c r="P167" i="3"/>
  <c r="P207" i="3"/>
  <c r="P144" i="3"/>
  <c r="P44" i="3"/>
  <c r="P194" i="3"/>
  <c r="P17" i="3"/>
  <c r="P125" i="3"/>
  <c r="P148" i="3"/>
  <c r="P101" i="3"/>
  <c r="P118" i="3"/>
  <c r="P35" i="3"/>
  <c r="P139" i="3"/>
  <c r="P203" i="3"/>
  <c r="P198" i="3"/>
  <c r="P183" i="3"/>
  <c r="P21" i="3"/>
  <c r="P165" i="3"/>
  <c r="P15" i="3"/>
  <c r="P124" i="3"/>
  <c r="P72" i="3"/>
  <c r="P193" i="3"/>
  <c r="P119" i="3"/>
  <c r="P200" i="3"/>
  <c r="P177" i="3"/>
  <c r="P117" i="3"/>
  <c r="P181" i="3"/>
  <c r="P102" i="3"/>
  <c r="P33" i="3"/>
  <c r="P57" i="3"/>
  <c r="P39" i="3"/>
  <c r="P87" i="3"/>
  <c r="P53" i="3"/>
  <c r="P78" i="3"/>
  <c r="P18" i="3"/>
  <c r="P90" i="3"/>
  <c r="P163" i="3"/>
  <c r="P158" i="3"/>
  <c r="P38" i="3"/>
  <c r="H126" i="3"/>
  <c r="J65" i="3"/>
  <c r="J111" i="3"/>
  <c r="J82" i="3"/>
  <c r="J100" i="3"/>
  <c r="J209" i="3"/>
  <c r="J189" i="3"/>
  <c r="J186" i="3"/>
  <c r="J15" i="3"/>
  <c r="J22" i="3"/>
  <c r="J136" i="3"/>
  <c r="J20" i="3"/>
  <c r="J192" i="3"/>
  <c r="J76" i="3"/>
  <c r="J18" i="3"/>
  <c r="J99" i="3"/>
  <c r="J63" i="3"/>
  <c r="J60" i="3"/>
  <c r="J190" i="3"/>
  <c r="J64" i="3"/>
  <c r="J150" i="3"/>
  <c r="P138" i="3"/>
  <c r="P156" i="3"/>
  <c r="P123" i="3"/>
  <c r="P47" i="3"/>
  <c r="P201" i="3"/>
  <c r="P173" i="3"/>
  <c r="P114" i="3"/>
  <c r="P213" i="3"/>
  <c r="P45" i="3"/>
  <c r="P30" i="3"/>
  <c r="P206" i="3"/>
  <c r="P95" i="3"/>
  <c r="P91" i="3"/>
  <c r="P208" i="3"/>
  <c r="P199" i="3"/>
  <c r="P150" i="3"/>
  <c r="P24" i="3"/>
  <c r="P166" i="3"/>
  <c r="P16" i="3"/>
  <c r="P136" i="3"/>
  <c r="P107" i="3"/>
  <c r="P105" i="3"/>
  <c r="P43" i="3"/>
  <c r="P76" i="3"/>
  <c r="P187" i="3"/>
  <c r="P86" i="3"/>
  <c r="P52" i="3"/>
  <c r="P70" i="3"/>
  <c r="P204" i="3"/>
  <c r="P159" i="3"/>
  <c r="P32" i="3"/>
  <c r="AI175" i="2"/>
  <c r="AI172" i="2"/>
  <c r="AI169" i="2"/>
  <c r="AI179" i="2"/>
  <c r="AJ177" i="2"/>
  <c r="AJ183" i="2"/>
  <c r="AJ182" i="2"/>
  <c r="AJ178" i="2"/>
  <c r="AI173" i="2"/>
  <c r="AI183" i="2"/>
  <c r="AI176" i="2"/>
  <c r="AJ170" i="2"/>
  <c r="AJ179" i="2"/>
  <c r="AI182" i="2"/>
  <c r="AJ169" i="2"/>
  <c r="AJ174" i="2"/>
  <c r="AI177" i="2"/>
  <c r="AI174" i="2"/>
  <c r="AI171" i="2"/>
  <c r="AI180" i="2"/>
  <c r="AJ176" i="2"/>
  <c r="AJ175" i="2"/>
  <c r="AJ173" i="2"/>
  <c r="AJ171" i="2"/>
  <c r="AI178" i="2"/>
  <c r="AI170" i="2"/>
  <c r="AI181" i="2"/>
  <c r="AJ181" i="2"/>
  <c r="AJ180" i="2"/>
  <c r="AJ172" i="2"/>
  <c r="U128" i="3"/>
  <c r="U144" i="3"/>
  <c r="U124" i="3"/>
  <c r="U152" i="3"/>
  <c r="U140" i="3"/>
  <c r="U215" i="3"/>
  <c r="U214" i="3"/>
  <c r="U59" i="3"/>
  <c r="U37" i="3"/>
  <c r="U115" i="3"/>
  <c r="U58" i="3"/>
  <c r="U75" i="3"/>
  <c r="U145" i="3"/>
  <c r="U26" i="3"/>
  <c r="U96" i="3"/>
  <c r="U211" i="3"/>
  <c r="U35" i="3"/>
  <c r="U110" i="3"/>
  <c r="U92" i="3"/>
  <c r="U185" i="3"/>
  <c r="U16" i="3"/>
  <c r="U82" i="3"/>
  <c r="U18" i="3"/>
  <c r="U45" i="3"/>
  <c r="U147" i="3"/>
  <c r="U122" i="3"/>
  <c r="U47" i="3"/>
  <c r="U200" i="3"/>
  <c r="U56" i="3"/>
  <c r="U60" i="3"/>
  <c r="U102" i="3"/>
  <c r="U90" i="3"/>
  <c r="U155" i="3"/>
  <c r="U70" i="3"/>
  <c r="U203" i="3"/>
  <c r="U105" i="3"/>
  <c r="U143" i="3"/>
  <c r="U192" i="3"/>
  <c r="U77" i="3"/>
  <c r="U53" i="3"/>
  <c r="U55" i="3"/>
  <c r="U119" i="3"/>
  <c r="U54" i="3"/>
  <c r="U176" i="3"/>
  <c r="U32" i="3"/>
  <c r="U78" i="3"/>
  <c r="U194" i="3"/>
  <c r="U183" i="3"/>
  <c r="U175" i="3"/>
  <c r="U201" i="3"/>
  <c r="AI180" i="4"/>
  <c r="AI171" i="4"/>
  <c r="AI179" i="4"/>
  <c r="AI172" i="4"/>
  <c r="X197" i="3"/>
  <c r="X114" i="3"/>
  <c r="X155" i="3"/>
  <c r="X95" i="3"/>
  <c r="X160" i="3"/>
  <c r="X37" i="3"/>
  <c r="X94" i="3"/>
  <c r="X156" i="3"/>
  <c r="X212" i="3"/>
  <c r="X136" i="3"/>
  <c r="X213" i="3"/>
  <c r="X38" i="3"/>
  <c r="X185" i="3"/>
  <c r="X215" i="3"/>
  <c r="X53" i="3"/>
  <c r="X171" i="3"/>
  <c r="X36" i="3"/>
  <c r="X145" i="3"/>
  <c r="X67" i="3"/>
  <c r="X73" i="3"/>
  <c r="X20" i="3"/>
  <c r="X91" i="3"/>
  <c r="X34" i="3"/>
  <c r="X176" i="3"/>
  <c r="X84" i="3"/>
  <c r="X119" i="3"/>
  <c r="X58" i="3"/>
  <c r="X144" i="3"/>
  <c r="X50" i="3"/>
  <c r="X153" i="3"/>
  <c r="X99" i="3"/>
  <c r="X30" i="3"/>
  <c r="X214" i="3"/>
  <c r="X147" i="3"/>
  <c r="X106" i="3"/>
  <c r="X142" i="3"/>
  <c r="X100" i="3"/>
  <c r="X128" i="3"/>
  <c r="X62" i="3"/>
  <c r="X110" i="3"/>
  <c r="X40" i="3"/>
  <c r="X118" i="3"/>
  <c r="X133" i="3"/>
  <c r="X79" i="3"/>
  <c r="X180" i="3"/>
  <c r="X184" i="3"/>
  <c r="AJ179" i="5"/>
  <c r="AI178" i="5"/>
  <c r="AJ171" i="4"/>
  <c r="AJ172" i="4"/>
  <c r="U126" i="3"/>
  <c r="U38" i="3"/>
  <c r="U210" i="3"/>
  <c r="U64" i="3"/>
  <c r="U120" i="3"/>
  <c r="U168" i="3"/>
  <c r="U171" i="3"/>
  <c r="U127" i="3"/>
  <c r="U84" i="3"/>
  <c r="U156" i="3"/>
  <c r="U66" i="3"/>
  <c r="U149" i="3"/>
  <c r="U163" i="3"/>
  <c r="U83" i="3"/>
  <c r="U166" i="3"/>
  <c r="U95" i="3"/>
  <c r="U103" i="3"/>
  <c r="U98" i="3"/>
  <c r="U81" i="3"/>
  <c r="U188" i="3"/>
  <c r="U160" i="3"/>
  <c r="U148" i="3"/>
  <c r="U202" i="3"/>
  <c r="U137" i="3"/>
  <c r="U43" i="3"/>
  <c r="U31" i="3"/>
  <c r="U129" i="3"/>
  <c r="U28" i="3"/>
  <c r="U184" i="3"/>
  <c r="U196" i="3"/>
  <c r="U85" i="3"/>
  <c r="U69" i="3"/>
  <c r="U74" i="3"/>
  <c r="U93" i="3"/>
  <c r="U114" i="3"/>
  <c r="U29" i="3"/>
  <c r="U61" i="3"/>
  <c r="U67" i="3"/>
  <c r="U94" i="3"/>
  <c r="U73" i="3"/>
  <c r="U68" i="3"/>
  <c r="U51" i="3"/>
  <c r="U22" i="3"/>
  <c r="U177" i="3"/>
  <c r="U21" i="3"/>
  <c r="U44" i="3"/>
  <c r="U42" i="3"/>
  <c r="U121" i="3"/>
  <c r="U118" i="3"/>
  <c r="U106" i="3"/>
  <c r="AI183" i="4"/>
  <c r="AI170" i="4"/>
  <c r="AI178" i="4"/>
  <c r="AI176" i="4"/>
  <c r="X52" i="3"/>
  <c r="X139" i="3"/>
  <c r="X21" i="3"/>
  <c r="X195" i="3"/>
  <c r="X111" i="3"/>
  <c r="X193" i="3"/>
  <c r="X23" i="3"/>
  <c r="X86" i="3"/>
  <c r="X81" i="3"/>
  <c r="X25" i="3"/>
  <c r="X132" i="3"/>
  <c r="X158" i="3"/>
  <c r="X74" i="3"/>
  <c r="X152" i="3"/>
  <c r="X211" i="3"/>
  <c r="X105" i="3"/>
  <c r="X130" i="3"/>
  <c r="X210" i="3"/>
  <c r="X154" i="3"/>
  <c r="X131" i="3"/>
  <c r="X24" i="3"/>
  <c r="X89" i="3"/>
  <c r="X177" i="3"/>
  <c r="X134" i="3"/>
  <c r="X172" i="3"/>
  <c r="X175" i="3"/>
  <c r="X54" i="3"/>
  <c r="X151" i="3"/>
  <c r="X126" i="3"/>
  <c r="X178" i="3"/>
  <c r="X42" i="3"/>
  <c r="X98" i="3"/>
  <c r="X39" i="3"/>
  <c r="X44" i="3"/>
  <c r="X109" i="3"/>
  <c r="X72" i="3"/>
  <c r="X46" i="3"/>
  <c r="X18" i="3"/>
  <c r="X192" i="3"/>
  <c r="X85" i="3"/>
  <c r="X168" i="3"/>
  <c r="X113" i="3"/>
  <c r="X167" i="3"/>
  <c r="X123" i="3"/>
  <c r="X63" i="3"/>
  <c r="X138" i="3"/>
  <c r="X125" i="3"/>
  <c r="X196" i="3"/>
  <c r="X181" i="3"/>
  <c r="X55" i="3"/>
  <c r="AJ178" i="5"/>
  <c r="AJ181" i="5"/>
  <c r="AJ174" i="5"/>
  <c r="AJ172" i="5"/>
  <c r="AI175" i="5"/>
  <c r="AI171" i="5"/>
  <c r="AI172" i="5"/>
  <c r="AJ180" i="4"/>
  <c r="AJ170" i="4"/>
  <c r="AJ177" i="4"/>
  <c r="AJ176" i="4"/>
  <c r="X64" i="3"/>
  <c r="X45" i="3"/>
  <c r="X82" i="3"/>
  <c r="X116" i="3"/>
  <c r="AJ180" i="5"/>
  <c r="AJ177" i="5"/>
  <c r="AI173" i="5"/>
  <c r="AI174" i="5"/>
  <c r="AJ175" i="4"/>
  <c r="U138" i="3"/>
  <c r="U113" i="3"/>
  <c r="U158" i="3"/>
  <c r="U107" i="3"/>
  <c r="U30" i="3"/>
  <c r="U48" i="3"/>
  <c r="U108" i="3"/>
  <c r="U87" i="3"/>
  <c r="U212" i="3"/>
  <c r="U41" i="3"/>
  <c r="U157" i="3"/>
  <c r="U97" i="3"/>
  <c r="U159" i="3"/>
  <c r="U208" i="3"/>
  <c r="U173" i="3"/>
  <c r="U139" i="3"/>
  <c r="U162" i="3"/>
  <c r="U116" i="3"/>
  <c r="U132" i="3"/>
  <c r="U104" i="3"/>
  <c r="U206" i="3"/>
  <c r="U24" i="3"/>
  <c r="U131" i="3"/>
  <c r="U161" i="3"/>
  <c r="U40" i="3"/>
  <c r="U135" i="3"/>
  <c r="U20" i="3"/>
  <c r="U79" i="3"/>
  <c r="U133" i="3"/>
  <c r="U181" i="3"/>
  <c r="U63" i="3"/>
  <c r="U167" i="3"/>
  <c r="U154" i="3"/>
  <c r="U170" i="3"/>
  <c r="U49" i="3"/>
  <c r="U33" i="3"/>
  <c r="U19" i="3"/>
  <c r="U198" i="3"/>
  <c r="U180" i="3"/>
  <c r="U189" i="3"/>
  <c r="U52" i="3"/>
  <c r="U130" i="3"/>
  <c r="U100" i="3"/>
  <c r="U207" i="3"/>
  <c r="U204" i="3"/>
  <c r="U36" i="3"/>
  <c r="U50" i="3"/>
  <c r="U62" i="3"/>
  <c r="U178" i="3"/>
  <c r="U27" i="3"/>
  <c r="U15" i="3"/>
  <c r="AI181" i="4"/>
  <c r="AI175" i="4"/>
  <c r="AI182" i="4"/>
  <c r="X103" i="3"/>
  <c r="X127" i="3"/>
  <c r="X68" i="3"/>
  <c r="X61" i="3"/>
  <c r="X26" i="3"/>
  <c r="X135" i="3"/>
  <c r="X208" i="3"/>
  <c r="X66" i="3"/>
  <c r="X29" i="3"/>
  <c r="X28" i="3"/>
  <c r="X122" i="3"/>
  <c r="X140" i="3"/>
  <c r="X148" i="3"/>
  <c r="X88" i="3"/>
  <c r="X22" i="3"/>
  <c r="X117" i="3"/>
  <c r="X60" i="3"/>
  <c r="X27" i="3"/>
  <c r="X112" i="3"/>
  <c r="X200" i="3"/>
  <c r="X93" i="3"/>
  <c r="X77" i="3"/>
  <c r="X166" i="3"/>
  <c r="X102" i="3"/>
  <c r="X189" i="3"/>
  <c r="X124" i="3"/>
  <c r="X121" i="3"/>
  <c r="X163" i="3"/>
  <c r="X41" i="3"/>
  <c r="X164" i="3"/>
  <c r="X70" i="3"/>
  <c r="X174" i="3"/>
  <c r="X194" i="3"/>
  <c r="X31" i="3"/>
  <c r="X90" i="3"/>
  <c r="X173" i="3"/>
  <c r="X87" i="3"/>
  <c r="X97" i="3"/>
  <c r="X129" i="3"/>
  <c r="X104" i="3"/>
  <c r="X188" i="3"/>
  <c r="X48" i="3"/>
  <c r="X75" i="3"/>
  <c r="X101" i="3"/>
  <c r="X187" i="3"/>
  <c r="X71" i="3"/>
  <c r="X162" i="3"/>
  <c r="AJ173" i="5"/>
  <c r="AI169" i="5"/>
  <c r="AI180" i="5"/>
  <c r="AJ174" i="4"/>
  <c r="AJ173" i="4"/>
  <c r="U23" i="3"/>
  <c r="U141" i="3"/>
  <c r="U89" i="3"/>
  <c r="U34" i="3"/>
  <c r="U25" i="3"/>
  <c r="U205" i="3"/>
  <c r="U153" i="3"/>
  <c r="U150" i="3"/>
  <c r="U134" i="3"/>
  <c r="U17" i="3"/>
  <c r="U39" i="3"/>
  <c r="U209" i="3"/>
  <c r="U165" i="3"/>
  <c r="U123" i="3"/>
  <c r="U86" i="3"/>
  <c r="U117" i="3"/>
  <c r="U71" i="3"/>
  <c r="U65" i="3"/>
  <c r="U193" i="3"/>
  <c r="U72" i="3"/>
  <c r="U99" i="3"/>
  <c r="U112" i="3"/>
  <c r="U76" i="3"/>
  <c r="U182" i="3"/>
  <c r="U191" i="3"/>
  <c r="U179" i="3"/>
  <c r="U169" i="3"/>
  <c r="U111" i="3"/>
  <c r="U46" i="3"/>
  <c r="U174" i="3"/>
  <c r="U172" i="3"/>
  <c r="U164" i="3"/>
  <c r="U186" i="3"/>
  <c r="U57" i="3"/>
  <c r="U125" i="3"/>
  <c r="U136" i="3"/>
  <c r="U197" i="3"/>
  <c r="U146" i="3"/>
  <c r="U142" i="3"/>
  <c r="U109" i="3"/>
  <c r="U213" i="3"/>
  <c r="U88" i="3"/>
  <c r="U187" i="3"/>
  <c r="U91" i="3"/>
  <c r="U151" i="3"/>
  <c r="U195" i="3"/>
  <c r="U101" i="3"/>
  <c r="U199" i="3"/>
  <c r="U80" i="3"/>
  <c r="U190" i="3"/>
  <c r="AI177" i="4"/>
  <c r="AI169" i="4"/>
  <c r="AI173" i="4"/>
  <c r="AI174" i="4"/>
  <c r="X198" i="3"/>
  <c r="X96" i="3"/>
  <c r="X80" i="3"/>
  <c r="X78" i="3"/>
  <c r="X202" i="3"/>
  <c r="X35" i="3"/>
  <c r="X207" i="3"/>
  <c r="X205" i="3"/>
  <c r="X141" i="3"/>
  <c r="X159" i="3"/>
  <c r="X146" i="3"/>
  <c r="X65" i="3"/>
  <c r="X43" i="3"/>
  <c r="X69" i="3"/>
  <c r="X204" i="3"/>
  <c r="X76" i="3"/>
  <c r="X199" i="3"/>
  <c r="X57" i="3"/>
  <c r="X165" i="3"/>
  <c r="X169" i="3"/>
  <c r="X83" i="3"/>
  <c r="X33" i="3"/>
  <c r="X191" i="3"/>
  <c r="X32" i="3"/>
  <c r="X149" i="3"/>
  <c r="X108" i="3"/>
  <c r="X16" i="3"/>
  <c r="X107" i="3"/>
  <c r="X51" i="3"/>
  <c r="X182" i="3"/>
  <c r="X186" i="3"/>
  <c r="X157" i="3"/>
  <c r="X203" i="3"/>
  <c r="X137" i="3"/>
  <c r="X19" i="3"/>
  <c r="X201" i="3"/>
  <c r="X190" i="3"/>
  <c r="X17" i="3"/>
  <c r="X120" i="3"/>
  <c r="X47" i="3"/>
  <c r="X170" i="3"/>
  <c r="X115" i="3"/>
  <c r="X206" i="3"/>
  <c r="X59" i="3"/>
  <c r="X143" i="3"/>
  <c r="X49" i="3"/>
  <c r="X183" i="3"/>
  <c r="X56" i="3"/>
  <c r="X179" i="3"/>
  <c r="X161" i="3"/>
  <c r="AJ176" i="5"/>
  <c r="AJ182" i="5"/>
  <c r="AJ183" i="5"/>
  <c r="AJ171" i="5"/>
  <c r="AI176" i="5"/>
  <c r="AI182" i="5"/>
  <c r="AI177" i="5"/>
  <c r="AI183" i="5"/>
  <c r="AJ179" i="4"/>
  <c r="AJ182" i="4"/>
  <c r="AJ169" i="4"/>
  <c r="AJ183" i="4"/>
  <c r="X92" i="3"/>
  <c r="X150" i="3"/>
  <c r="X209" i="3"/>
  <c r="X15" i="3"/>
  <c r="AJ175" i="5"/>
  <c r="AJ170" i="5"/>
  <c r="AJ169" i="5"/>
  <c r="AI179" i="5"/>
  <c r="AI181" i="5"/>
  <c r="AI170" i="5"/>
  <c r="AJ181" i="4"/>
  <c r="AJ178" i="4"/>
  <c r="V31" i="3"/>
  <c r="V20" i="3"/>
  <c r="V83" i="3"/>
  <c r="V164" i="3"/>
  <c r="V61" i="3"/>
  <c r="V17" i="3"/>
  <c r="V89" i="3"/>
  <c r="V201" i="3"/>
  <c r="V193" i="3"/>
  <c r="V33" i="3"/>
  <c r="V195" i="3"/>
  <c r="V106" i="3"/>
  <c r="V60" i="3"/>
  <c r="V205" i="3"/>
  <c r="V163" i="3"/>
  <c r="V90" i="3"/>
  <c r="V151" i="3"/>
  <c r="V71" i="3"/>
  <c r="V173" i="3"/>
  <c r="V28" i="3"/>
  <c r="V182" i="3"/>
  <c r="V105" i="3"/>
  <c r="V158" i="3"/>
  <c r="V215" i="3"/>
  <c r="V190" i="3"/>
  <c r="V172" i="3"/>
  <c r="V49" i="3"/>
  <c r="V142" i="3"/>
  <c r="V76" i="3"/>
  <c r="V212" i="3"/>
  <c r="V21" i="3"/>
  <c r="V170" i="3"/>
  <c r="V203" i="3"/>
  <c r="V155" i="3"/>
  <c r="V174" i="3"/>
  <c r="V98" i="3"/>
  <c r="V186" i="3"/>
  <c r="V19" i="3"/>
  <c r="V34" i="3"/>
  <c r="V210" i="3"/>
  <c r="V209" i="3"/>
  <c r="V63" i="3"/>
  <c r="V179" i="3"/>
  <c r="V55" i="3"/>
  <c r="V213" i="3"/>
  <c r="V92" i="3"/>
  <c r="V136" i="3"/>
  <c r="V41" i="3"/>
  <c r="V85" i="3"/>
  <c r="V80" i="3"/>
  <c r="V26" i="3"/>
  <c r="W162" i="3"/>
  <c r="W139" i="3"/>
  <c r="W179" i="3"/>
  <c r="W153" i="3"/>
  <c r="W117" i="3"/>
  <c r="W72" i="3"/>
  <c r="W94" i="3"/>
  <c r="W114" i="3"/>
  <c r="W122" i="3"/>
  <c r="W159" i="3"/>
  <c r="W190" i="3"/>
  <c r="W148" i="3"/>
  <c r="W109" i="3"/>
  <c r="W208" i="3"/>
  <c r="W156" i="3"/>
  <c r="W213" i="3"/>
  <c r="W146" i="3"/>
  <c r="W105" i="3"/>
  <c r="W183" i="3"/>
  <c r="W56" i="3"/>
  <c r="W31" i="3"/>
  <c r="W41" i="3"/>
  <c r="W67" i="3"/>
  <c r="W98" i="3"/>
  <c r="W155" i="3"/>
  <c r="W48" i="3"/>
  <c r="W174" i="3"/>
  <c r="W186" i="3"/>
  <c r="W68" i="3"/>
  <c r="W66" i="3"/>
  <c r="W23" i="3"/>
  <c r="W38" i="3"/>
  <c r="W193" i="3"/>
  <c r="W132" i="3"/>
  <c r="W69" i="3"/>
  <c r="W214" i="3"/>
  <c r="W36" i="3"/>
  <c r="W24" i="3"/>
  <c r="W150" i="3"/>
  <c r="W189" i="3"/>
  <c r="W199" i="3"/>
  <c r="W92" i="3"/>
  <c r="W19" i="3"/>
  <c r="W15" i="3"/>
  <c r="W59" i="3"/>
  <c r="W32" i="3"/>
  <c r="W86" i="3"/>
  <c r="W30" i="3"/>
  <c r="W151" i="3"/>
  <c r="Z81" i="3"/>
  <c r="Z180" i="3"/>
  <c r="Z171" i="3"/>
  <c r="Z129" i="3"/>
  <c r="Z161" i="3"/>
  <c r="Z106" i="3"/>
  <c r="Z83" i="3"/>
  <c r="Z150" i="3"/>
  <c r="Z132" i="3"/>
  <c r="Z46" i="3"/>
  <c r="Z184" i="3"/>
  <c r="Z73" i="3"/>
  <c r="Z183" i="3"/>
  <c r="Z61" i="3"/>
  <c r="Z193" i="3"/>
  <c r="Z121" i="3"/>
  <c r="Z210" i="3"/>
  <c r="Z91" i="3"/>
  <c r="Z58" i="3"/>
  <c r="Z151" i="3"/>
  <c r="Z90" i="3"/>
  <c r="Z141" i="3"/>
  <c r="Y158" i="3"/>
  <c r="Y73" i="3"/>
  <c r="Y28" i="3"/>
  <c r="Y99" i="3"/>
  <c r="Y153" i="3"/>
  <c r="Y53" i="3"/>
  <c r="Y48" i="3"/>
  <c r="Y133" i="3"/>
  <c r="Y105" i="3"/>
  <c r="Y142" i="3"/>
  <c r="Y64" i="3"/>
  <c r="Y21" i="3"/>
  <c r="Y75" i="3"/>
  <c r="Y82" i="3"/>
  <c r="Y74" i="3"/>
  <c r="Y211" i="3"/>
  <c r="Y159" i="3"/>
  <c r="Y38" i="3"/>
  <c r="Y129" i="3"/>
  <c r="Y143" i="3"/>
  <c r="Y46" i="3"/>
  <c r="Y177" i="3"/>
  <c r="Y204" i="3"/>
  <c r="V138" i="3"/>
  <c r="V167" i="3"/>
  <c r="V109" i="3"/>
  <c r="V140" i="3"/>
  <c r="V175" i="3"/>
  <c r="V56" i="3"/>
  <c r="V147" i="3"/>
  <c r="V206" i="3"/>
  <c r="V42" i="3"/>
  <c r="V156" i="3"/>
  <c r="V40" i="3"/>
  <c r="V202" i="3"/>
  <c r="V131" i="3"/>
  <c r="V25" i="3"/>
  <c r="V53" i="3"/>
  <c r="V51" i="3"/>
  <c r="V113" i="3"/>
  <c r="V72" i="3"/>
  <c r="V99" i="3"/>
  <c r="V67" i="3"/>
  <c r="V187" i="3"/>
  <c r="V107" i="3"/>
  <c r="V16" i="3"/>
  <c r="V91" i="3"/>
  <c r="V154" i="3"/>
  <c r="V115" i="3"/>
  <c r="V44" i="3"/>
  <c r="V192" i="3"/>
  <c r="V50" i="3"/>
  <c r="V123" i="3"/>
  <c r="V181" i="3"/>
  <c r="V97" i="3"/>
  <c r="V148" i="3"/>
  <c r="V177" i="3"/>
  <c r="V39" i="3"/>
  <c r="V43" i="3"/>
  <c r="V69" i="3"/>
  <c r="V121" i="3"/>
  <c r="V47" i="3"/>
  <c r="V120" i="3"/>
  <c r="V96" i="3"/>
  <c r="V211" i="3"/>
  <c r="V141" i="3"/>
  <c r="V15" i="3"/>
  <c r="V157" i="3"/>
  <c r="V137" i="3"/>
  <c r="V68" i="3"/>
  <c r="V176" i="3"/>
  <c r="V70" i="3"/>
  <c r="V37" i="3"/>
  <c r="W126" i="3"/>
  <c r="W194" i="3"/>
  <c r="W90" i="3"/>
  <c r="W100" i="3"/>
  <c r="W80" i="3"/>
  <c r="W120" i="3"/>
  <c r="W39" i="3"/>
  <c r="W33" i="3"/>
  <c r="W65" i="3"/>
  <c r="W20" i="3"/>
  <c r="W88" i="3"/>
  <c r="W57" i="3"/>
  <c r="W140" i="3"/>
  <c r="W127" i="3"/>
  <c r="W145" i="3"/>
  <c r="W171" i="3"/>
  <c r="W141" i="3"/>
  <c r="W104" i="3"/>
  <c r="W29" i="3"/>
  <c r="W58" i="3"/>
  <c r="W169" i="3"/>
  <c r="W91" i="3"/>
  <c r="W205" i="3"/>
  <c r="W106" i="3"/>
  <c r="W164" i="3"/>
  <c r="W181" i="3"/>
  <c r="W188" i="3"/>
  <c r="W112" i="3"/>
  <c r="W64" i="3"/>
  <c r="W121" i="3"/>
  <c r="W103" i="3"/>
  <c r="W170" i="3"/>
  <c r="W135" i="3"/>
  <c r="W173" i="3"/>
  <c r="W43" i="3"/>
  <c r="W74" i="3"/>
  <c r="W47" i="3"/>
  <c r="W167" i="3"/>
  <c r="W46" i="3"/>
  <c r="W187" i="3"/>
  <c r="W99" i="3"/>
  <c r="W101" i="3"/>
  <c r="W211" i="3"/>
  <c r="W166" i="3"/>
  <c r="W206" i="3"/>
  <c r="W207" i="3"/>
  <c r="W129" i="3"/>
  <c r="W144" i="3"/>
  <c r="W152" i="3"/>
  <c r="W82" i="3"/>
  <c r="W51" i="3"/>
  <c r="Z202" i="3"/>
  <c r="Z191" i="3"/>
  <c r="Z187" i="3"/>
  <c r="Z199" i="3"/>
  <c r="Z147" i="3"/>
  <c r="Z55" i="3"/>
  <c r="Z68" i="3"/>
  <c r="Z175" i="3"/>
  <c r="Z169" i="3"/>
  <c r="Z97" i="3"/>
  <c r="Z128" i="3"/>
  <c r="Z194" i="3"/>
  <c r="Z111" i="3"/>
  <c r="Z88" i="3"/>
  <c r="Z192" i="3"/>
  <c r="Z116" i="3"/>
  <c r="Z127" i="3"/>
  <c r="Z98" i="3"/>
  <c r="Z69" i="3"/>
  <c r="Z112" i="3"/>
  <c r="Z102" i="3"/>
  <c r="Z146" i="3"/>
  <c r="Z74" i="3"/>
  <c r="Z189" i="3"/>
  <c r="Z54" i="3"/>
  <c r="Z148" i="3"/>
  <c r="Z204" i="3"/>
  <c r="Z23" i="3"/>
  <c r="Z196" i="3"/>
  <c r="Z138" i="3"/>
  <c r="Z26" i="3"/>
  <c r="Z144" i="3"/>
  <c r="Z125" i="3"/>
  <c r="Z60" i="3"/>
  <c r="Z103" i="3"/>
  <c r="Z48" i="3"/>
  <c r="Z209" i="3"/>
  <c r="Z25" i="3"/>
  <c r="Z186" i="3"/>
  <c r="Z124" i="3"/>
  <c r="Z109" i="3"/>
  <c r="Z76" i="3"/>
  <c r="Z79" i="3"/>
  <c r="Z176" i="3"/>
  <c r="Z143" i="3"/>
  <c r="Z78" i="3"/>
  <c r="Z43" i="3"/>
  <c r="Z130" i="3"/>
  <c r="Z96" i="3"/>
  <c r="Z64" i="3"/>
  <c r="Y190" i="3"/>
  <c r="Y148" i="3"/>
  <c r="Y78" i="3"/>
  <c r="Y102" i="3"/>
  <c r="Y215" i="3"/>
  <c r="Y112" i="3"/>
  <c r="Y131" i="3"/>
  <c r="Y47" i="3"/>
  <c r="Y62" i="3"/>
  <c r="Y114" i="3"/>
  <c r="Y20" i="3"/>
  <c r="Y209" i="3"/>
  <c r="Y124" i="3"/>
  <c r="Y39" i="3"/>
  <c r="Y167" i="3"/>
  <c r="Y185" i="3"/>
  <c r="Y184" i="3"/>
  <c r="Y139" i="3"/>
  <c r="Y22" i="3"/>
  <c r="Y19" i="3"/>
  <c r="Y163" i="3"/>
  <c r="Y104" i="3"/>
  <c r="Y183" i="3"/>
  <c r="Y188" i="3"/>
  <c r="Y68" i="3"/>
  <c r="Y17" i="3"/>
  <c r="Y86" i="3"/>
  <c r="Y106" i="3"/>
  <c r="Y80" i="3"/>
  <c r="Y60" i="3"/>
  <c r="Y77" i="3"/>
  <c r="Y89" i="3"/>
  <c r="Y141" i="3"/>
  <c r="Y149" i="3"/>
  <c r="Y122" i="3"/>
  <c r="Y173" i="3"/>
  <c r="Y157" i="3"/>
  <c r="Y207" i="3"/>
  <c r="Y189" i="3"/>
  <c r="Y155" i="3"/>
  <c r="Y52" i="3"/>
  <c r="Y107" i="3"/>
  <c r="Y134" i="3"/>
  <c r="Y201" i="3"/>
  <c r="Y192" i="3"/>
  <c r="Y51" i="3"/>
  <c r="Y18" i="3"/>
  <c r="Y61" i="3"/>
  <c r="Y132" i="3"/>
  <c r="Y161" i="3"/>
  <c r="W209" i="3"/>
  <c r="Z31" i="3"/>
  <c r="Z59" i="3"/>
  <c r="Z104" i="3"/>
  <c r="Z163" i="3"/>
  <c r="Z16" i="3"/>
  <c r="Z159" i="3"/>
  <c r="Z203" i="3"/>
  <c r="Z39" i="3"/>
  <c r="Z178" i="3"/>
  <c r="Z32" i="3"/>
  <c r="Z110" i="3"/>
  <c r="Z92" i="3"/>
  <c r="Z21" i="3"/>
  <c r="Z44" i="3"/>
  <c r="Z207" i="3"/>
  <c r="Z153" i="3"/>
  <c r="Z84" i="3"/>
  <c r="Z51" i="3"/>
  <c r="Z197" i="3"/>
  <c r="Z94" i="3"/>
  <c r="Z119" i="3"/>
  <c r="Z71" i="3"/>
  <c r="Z15" i="3"/>
  <c r="Y101" i="3"/>
  <c r="Y115" i="3"/>
  <c r="Y54" i="3"/>
  <c r="Y37" i="3"/>
  <c r="Y214" i="3"/>
  <c r="Y26" i="3"/>
  <c r="Y109" i="3"/>
  <c r="Y29" i="3"/>
  <c r="Y208" i="3"/>
  <c r="Y55" i="3"/>
  <c r="Y35" i="3"/>
  <c r="Y200" i="3"/>
  <c r="Y195" i="3"/>
  <c r="Y15" i="3"/>
  <c r="Y45" i="3"/>
  <c r="Y127" i="3"/>
  <c r="Y71" i="3"/>
  <c r="Y194" i="3"/>
  <c r="Y126" i="3"/>
  <c r="Y79" i="3"/>
  <c r="Y180" i="3"/>
  <c r="Y147" i="3"/>
  <c r="Y166" i="3"/>
  <c r="Y196" i="3"/>
  <c r="V183" i="3"/>
  <c r="V194" i="3"/>
  <c r="V52" i="3"/>
  <c r="V143" i="3"/>
  <c r="V58" i="3"/>
  <c r="V150" i="3"/>
  <c r="V78" i="3"/>
  <c r="V130" i="3"/>
  <c r="V200" i="3"/>
  <c r="V22" i="3"/>
  <c r="V162" i="3"/>
  <c r="V152" i="3"/>
  <c r="V59" i="3"/>
  <c r="V65" i="3"/>
  <c r="V204" i="3"/>
  <c r="V82" i="3"/>
  <c r="V135" i="3"/>
  <c r="V191" i="3"/>
  <c r="V81" i="3"/>
  <c r="V168" i="3"/>
  <c r="V153" i="3"/>
  <c r="V101" i="3"/>
  <c r="V118" i="3"/>
  <c r="V66" i="3"/>
  <c r="V27" i="3"/>
  <c r="V24" i="3"/>
  <c r="V185" i="3"/>
  <c r="V112" i="3"/>
  <c r="V165" i="3"/>
  <c r="V188" i="3"/>
  <c r="V116" i="3"/>
  <c r="V48" i="3"/>
  <c r="V87" i="3"/>
  <c r="V122" i="3"/>
  <c r="V114" i="3"/>
  <c r="V198" i="3"/>
  <c r="V117" i="3"/>
  <c r="V102" i="3"/>
  <c r="V57" i="3"/>
  <c r="V124" i="3"/>
  <c r="V29" i="3"/>
  <c r="V139" i="3"/>
  <c r="V208" i="3"/>
  <c r="V146" i="3"/>
  <c r="V64" i="3"/>
  <c r="V86" i="3"/>
  <c r="V84" i="3"/>
  <c r="V197" i="3"/>
  <c r="V169" i="3"/>
  <c r="V133" i="3"/>
  <c r="W28" i="3"/>
  <c r="W96" i="3"/>
  <c r="W78" i="3"/>
  <c r="W128" i="3"/>
  <c r="W22" i="3"/>
  <c r="W124" i="3"/>
  <c r="W130" i="3"/>
  <c r="W84" i="3"/>
  <c r="W102" i="3"/>
  <c r="W71" i="3"/>
  <c r="W85" i="3"/>
  <c r="W27" i="3"/>
  <c r="W172" i="3"/>
  <c r="W45" i="3"/>
  <c r="W75" i="3"/>
  <c r="W136" i="3"/>
  <c r="W34" i="3"/>
  <c r="W192" i="3"/>
  <c r="W118" i="3"/>
  <c r="W147" i="3"/>
  <c r="W17" i="3"/>
  <c r="W204" i="3"/>
  <c r="W97" i="3"/>
  <c r="W180" i="3"/>
  <c r="W168" i="3"/>
  <c r="W200" i="3"/>
  <c r="W210" i="3"/>
  <c r="W77" i="3"/>
  <c r="W110" i="3"/>
  <c r="W133" i="3"/>
  <c r="W81" i="3"/>
  <c r="W108" i="3"/>
  <c r="W76" i="3"/>
  <c r="W137" i="3"/>
  <c r="W149" i="3"/>
  <c r="W60" i="3"/>
  <c r="W83" i="3"/>
  <c r="W195" i="3"/>
  <c r="W215" i="3"/>
  <c r="W87" i="3"/>
  <c r="W115" i="3"/>
  <c r="W37" i="3"/>
  <c r="W143" i="3"/>
  <c r="W176" i="3"/>
  <c r="W89" i="3"/>
  <c r="W42" i="3"/>
  <c r="W182" i="3"/>
  <c r="W203" i="3"/>
  <c r="W93" i="3"/>
  <c r="Z123" i="3"/>
  <c r="Z38" i="3"/>
  <c r="Z190" i="3"/>
  <c r="Z101" i="3"/>
  <c r="Z177" i="3"/>
  <c r="Z195" i="3"/>
  <c r="Z20" i="3"/>
  <c r="Z152" i="3"/>
  <c r="Z87" i="3"/>
  <c r="Z208" i="3"/>
  <c r="Z155" i="3"/>
  <c r="Z167" i="3"/>
  <c r="Z154" i="3"/>
  <c r="Z211" i="3"/>
  <c r="Z63" i="3"/>
  <c r="Z34" i="3"/>
  <c r="Z108" i="3"/>
  <c r="Z134" i="3"/>
  <c r="Z53" i="3"/>
  <c r="Z33" i="3"/>
  <c r="Z22" i="3"/>
  <c r="Z113" i="3"/>
  <c r="Z135" i="3"/>
  <c r="Z136" i="3"/>
  <c r="Z157" i="3"/>
  <c r="Z107" i="3"/>
  <c r="Z82" i="3"/>
  <c r="Z30" i="3"/>
  <c r="Y56" i="3"/>
  <c r="Y164" i="3"/>
  <c r="Y186" i="3"/>
  <c r="Y67" i="3"/>
  <c r="Y165" i="3"/>
  <c r="Y178" i="3"/>
  <c r="Y156" i="3"/>
  <c r="Y100" i="3"/>
  <c r="Y70" i="3"/>
  <c r="Y206" i="3"/>
  <c r="Y98" i="3"/>
  <c r="Y117" i="3"/>
  <c r="Y198" i="3"/>
  <c r="Y144" i="3"/>
  <c r="Y110" i="3"/>
  <c r="Y176" i="3"/>
  <c r="Y135" i="3"/>
  <c r="Y169" i="3"/>
  <c r="Y205" i="3"/>
  <c r="Y72" i="3"/>
  <c r="Y187" i="3"/>
  <c r="Y203" i="3"/>
  <c r="Y23" i="3"/>
  <c r="Y193" i="3"/>
  <c r="Y96" i="3"/>
  <c r="V189" i="3"/>
  <c r="V134" i="3"/>
  <c r="V93" i="3"/>
  <c r="V199" i="3"/>
  <c r="V178" i="3"/>
  <c r="V126" i="3"/>
  <c r="V74" i="3"/>
  <c r="V30" i="3"/>
  <c r="V166" i="3"/>
  <c r="V108" i="3"/>
  <c r="V32" i="3"/>
  <c r="V54" i="3"/>
  <c r="V23" i="3"/>
  <c r="V144" i="3"/>
  <c r="V180" i="3"/>
  <c r="V171" i="3"/>
  <c r="V132" i="3"/>
  <c r="V94" i="3"/>
  <c r="V184" i="3"/>
  <c r="V160" i="3"/>
  <c r="V35" i="3"/>
  <c r="V149" i="3"/>
  <c r="V88" i="3"/>
  <c r="V145" i="3"/>
  <c r="V103" i="3"/>
  <c r="V36" i="3"/>
  <c r="V104" i="3"/>
  <c r="V129" i="3"/>
  <c r="V46" i="3"/>
  <c r="V159" i="3"/>
  <c r="V100" i="3"/>
  <c r="V79" i="3"/>
  <c r="V18" i="3"/>
  <c r="V73" i="3"/>
  <c r="V111" i="3"/>
  <c r="V62" i="3"/>
  <c r="V161" i="3"/>
  <c r="V207" i="3"/>
  <c r="V119" i="3"/>
  <c r="V77" i="3"/>
  <c r="V128" i="3"/>
  <c r="V38" i="3"/>
  <c r="V127" i="3"/>
  <c r="V45" i="3"/>
  <c r="V110" i="3"/>
  <c r="V214" i="3"/>
  <c r="V196" i="3"/>
  <c r="V125" i="3"/>
  <c r="V95" i="3"/>
  <c r="V75" i="3"/>
  <c r="W197" i="3"/>
  <c r="W111" i="3"/>
  <c r="W191" i="3"/>
  <c r="W131" i="3"/>
  <c r="W157" i="3"/>
  <c r="W134" i="3"/>
  <c r="W185" i="3"/>
  <c r="W154" i="3"/>
  <c r="W49" i="3"/>
  <c r="W202" i="3"/>
  <c r="W142" i="3"/>
  <c r="W35" i="3"/>
  <c r="W212" i="3"/>
  <c r="W79" i="3"/>
  <c r="W70" i="3"/>
  <c r="W50" i="3"/>
  <c r="W40" i="3"/>
  <c r="W165" i="3"/>
  <c r="W116" i="3"/>
  <c r="W52" i="3"/>
  <c r="W138" i="3"/>
  <c r="W125" i="3"/>
  <c r="W26" i="3"/>
  <c r="W95" i="3"/>
  <c r="W158" i="3"/>
  <c r="W73" i="3"/>
  <c r="W55" i="3"/>
  <c r="W119" i="3"/>
  <c r="W161" i="3"/>
  <c r="W184" i="3"/>
  <c r="W201" i="3"/>
  <c r="W63" i="3"/>
  <c r="W44" i="3"/>
  <c r="W21" i="3"/>
  <c r="W113" i="3"/>
  <c r="W177" i="3"/>
  <c r="W198" i="3"/>
  <c r="W54" i="3"/>
  <c r="W16" i="3"/>
  <c r="W62" i="3"/>
  <c r="W178" i="3"/>
  <c r="W160" i="3"/>
  <c r="W61" i="3"/>
  <c r="W53" i="3"/>
  <c r="W18" i="3"/>
  <c r="W25" i="3"/>
  <c r="W107" i="3"/>
  <c r="W123" i="3"/>
  <c r="W196" i="3"/>
  <c r="W175" i="3"/>
  <c r="Z179" i="3"/>
  <c r="Z42" i="3"/>
  <c r="Z29" i="3"/>
  <c r="Z156" i="3"/>
  <c r="Z212" i="3"/>
  <c r="Z114" i="3"/>
  <c r="Z206" i="3"/>
  <c r="Z85" i="3"/>
  <c r="Z145" i="3"/>
  <c r="Z198" i="3"/>
  <c r="Z149" i="3"/>
  <c r="Z166" i="3"/>
  <c r="Z122" i="3"/>
  <c r="Z205" i="3"/>
  <c r="Z41" i="3"/>
  <c r="Z40" i="3"/>
  <c r="Z188" i="3"/>
  <c r="Z18" i="3"/>
  <c r="Z201" i="3"/>
  <c r="Z158" i="3"/>
  <c r="Z118" i="3"/>
  <c r="Z142" i="3"/>
  <c r="Z164" i="3"/>
  <c r="Z86" i="3"/>
  <c r="Z100" i="3"/>
  <c r="Z62" i="3"/>
  <c r="Z93" i="3"/>
  <c r="Z37" i="3"/>
  <c r="Z28" i="3"/>
  <c r="Z95" i="3"/>
  <c r="Z182" i="3"/>
  <c r="Z89" i="3"/>
  <c r="Z115" i="3"/>
  <c r="Z174" i="3"/>
  <c r="Z72" i="3"/>
  <c r="Z215" i="3"/>
  <c r="Z133" i="3"/>
  <c r="Z56" i="3"/>
  <c r="Z45" i="3"/>
  <c r="Z105" i="3"/>
  <c r="Z47" i="3"/>
  <c r="Z67" i="3"/>
  <c r="Z173" i="3"/>
  <c r="Z65" i="3"/>
  <c r="Z24" i="3"/>
  <c r="Z140" i="3"/>
  <c r="Z165" i="3"/>
  <c r="Z170" i="3"/>
  <c r="Z131" i="3"/>
  <c r="Z172" i="3"/>
  <c r="Y65" i="3"/>
  <c r="Y120" i="3"/>
  <c r="Y199" i="3"/>
  <c r="Y83" i="3"/>
  <c r="Y31" i="3"/>
  <c r="Y63" i="3"/>
  <c r="Y50" i="3"/>
  <c r="Y175" i="3"/>
  <c r="Y116" i="3"/>
  <c r="Y212" i="3"/>
  <c r="Y16" i="3"/>
  <c r="Y202" i="3"/>
  <c r="Y191" i="3"/>
  <c r="Y24" i="3"/>
  <c r="Y32" i="3"/>
  <c r="Y150" i="3"/>
  <c r="Y44" i="3"/>
  <c r="Y97" i="3"/>
  <c r="Y125" i="3"/>
  <c r="Y213" i="3"/>
  <c r="Y93" i="3"/>
  <c r="Y95" i="3"/>
  <c r="Y27" i="3"/>
  <c r="Y145" i="3"/>
  <c r="Y138" i="3"/>
  <c r="Y76" i="3"/>
  <c r="Y210" i="3"/>
  <c r="Y43" i="3"/>
  <c r="Y140" i="3"/>
  <c r="Y128" i="3"/>
  <c r="Y33" i="3"/>
  <c r="Y85" i="3"/>
  <c r="Y172" i="3"/>
  <c r="Y49" i="3"/>
  <c r="Y181" i="3"/>
  <c r="Y58" i="3"/>
  <c r="Y91" i="3"/>
  <c r="Y121" i="3"/>
  <c r="Y40" i="3"/>
  <c r="Y41" i="3"/>
  <c r="Y108" i="3"/>
  <c r="Y34" i="3"/>
  <c r="Y130" i="3"/>
  <c r="Y136" i="3"/>
  <c r="Y118" i="3"/>
  <c r="Y87" i="3"/>
  <c r="Y69" i="3"/>
  <c r="Y30" i="3"/>
  <c r="Y171" i="3"/>
  <c r="Y151" i="3"/>
  <c r="Y123" i="3"/>
  <c r="W163" i="3"/>
  <c r="Z49" i="3"/>
  <c r="Z19" i="3"/>
  <c r="Z139" i="3"/>
  <c r="Z77" i="3"/>
  <c r="Z117" i="3"/>
  <c r="Z168" i="3"/>
  <c r="Z57" i="3"/>
  <c r="Z126" i="3"/>
  <c r="Z99" i="3"/>
  <c r="Z120" i="3"/>
  <c r="Z17" i="3"/>
  <c r="Z80" i="3"/>
  <c r="Z162" i="3"/>
  <c r="Z70" i="3"/>
  <c r="Z50" i="3"/>
  <c r="Z213" i="3"/>
  <c r="Z160" i="3"/>
  <c r="Z185" i="3"/>
  <c r="Z181" i="3"/>
  <c r="Z214" i="3"/>
  <c r="Z75" i="3"/>
  <c r="Z35" i="3"/>
  <c r="Z200" i="3"/>
  <c r="Z27" i="3"/>
  <c r="Z137" i="3"/>
  <c r="Z66" i="3"/>
  <c r="Z52" i="3"/>
  <c r="Z36" i="3"/>
  <c r="Y146" i="3"/>
  <c r="Y92" i="3"/>
  <c r="Y111" i="3"/>
  <c r="Y168" i="3"/>
  <c r="Y162" i="3"/>
  <c r="Y84" i="3"/>
  <c r="Y137" i="3"/>
  <c r="Y152" i="3"/>
  <c r="Y154" i="3"/>
  <c r="Y42" i="3"/>
  <c r="Y170" i="3"/>
  <c r="Y119" i="3"/>
  <c r="Y94" i="3"/>
  <c r="Y179" i="3"/>
  <c r="Y57" i="3"/>
  <c r="Y174" i="3"/>
  <c r="Y90" i="3"/>
  <c r="Y59" i="3"/>
  <c r="Y160" i="3"/>
  <c r="Y197" i="3"/>
  <c r="Y182" i="3"/>
  <c r="Y66" i="3"/>
  <c r="Y25" i="3"/>
  <c r="Y81" i="3"/>
  <c r="Y88" i="3"/>
  <c r="Y113" i="3"/>
  <c r="Y103" i="3"/>
  <c r="Y36" i="3"/>
  <c r="Y9" i="3" l="1"/>
  <c r="Y8" i="3"/>
  <c r="Z12" i="3"/>
  <c r="Z13" i="3"/>
  <c r="Z8" i="3"/>
  <c r="Z9" i="3"/>
  <c r="Z11" i="3"/>
  <c r="Z10" i="3"/>
  <c r="W13" i="3"/>
  <c r="W12" i="3"/>
  <c r="Y12" i="3"/>
  <c r="Y13" i="3"/>
  <c r="W10" i="3"/>
  <c r="W11" i="3"/>
  <c r="V12" i="3"/>
  <c r="V13" i="3"/>
  <c r="V9" i="3"/>
  <c r="V8" i="3"/>
  <c r="Y10" i="3"/>
  <c r="Y11" i="3"/>
  <c r="W9" i="3"/>
  <c r="W8" i="3"/>
  <c r="V10" i="3"/>
  <c r="V11" i="3"/>
  <c r="X10" i="3"/>
  <c r="X11" i="3"/>
  <c r="X12" i="3"/>
  <c r="X13" i="3"/>
  <c r="X9" i="3"/>
  <c r="X8" i="3"/>
  <c r="U8" i="3"/>
  <c r="U9" i="3"/>
  <c r="U13" i="3"/>
  <c r="U12" i="3"/>
  <c r="U11" i="3"/>
  <c r="U10" i="3"/>
  <c r="J8" i="3"/>
  <c r="J9" i="3"/>
  <c r="P12" i="3"/>
  <c r="P13" i="3"/>
  <c r="P10" i="3"/>
  <c r="P11" i="3"/>
  <c r="J10" i="3"/>
  <c r="J11" i="3"/>
  <c r="H11" i="3"/>
  <c r="H10" i="3"/>
  <c r="S13" i="3"/>
  <c r="S12" i="3"/>
  <c r="J13" i="3"/>
  <c r="J12" i="3"/>
  <c r="P9" i="3"/>
  <c r="P8" i="3"/>
  <c r="S11" i="3"/>
  <c r="S10" i="3"/>
  <c r="H9" i="3"/>
  <c r="H8" i="3"/>
  <c r="H12" i="3"/>
  <c r="H13" i="3"/>
  <c r="G9" i="3"/>
  <c r="G8" i="3"/>
  <c r="T12" i="3"/>
  <c r="T13" i="3"/>
  <c r="T9" i="3"/>
  <c r="T8" i="3"/>
  <c r="S9" i="3"/>
  <c r="S8" i="3"/>
  <c r="G10" i="3"/>
  <c r="G11" i="3"/>
  <c r="T10" i="3"/>
  <c r="T11" i="3"/>
  <c r="Q9" i="3"/>
  <c r="Q8" i="3"/>
  <c r="G13" i="3"/>
  <c r="G12" i="3"/>
  <c r="K9" i="3"/>
  <c r="K8" i="3"/>
  <c r="K12" i="3"/>
  <c r="K13" i="3"/>
  <c r="K11" i="3"/>
  <c r="K10" i="3"/>
  <c r="Q12" i="3"/>
  <c r="Q13" i="3"/>
  <c r="Q10" i="3"/>
  <c r="Q11" i="3"/>
  <c r="E12" i="3"/>
  <c r="E13" i="3"/>
  <c r="E10" i="3"/>
  <c r="E11" i="3"/>
  <c r="M9" i="3"/>
  <c r="M8" i="3"/>
  <c r="R13" i="3"/>
  <c r="R12" i="3"/>
  <c r="R8" i="3"/>
  <c r="R9" i="3"/>
  <c r="F12" i="3"/>
  <c r="F13" i="3"/>
  <c r="AC11" i="3"/>
  <c r="AC10" i="3"/>
  <c r="E9" i="3"/>
  <c r="E8" i="3"/>
  <c r="M11" i="3"/>
  <c r="M10" i="3"/>
  <c r="O9" i="3"/>
  <c r="O8" i="3"/>
  <c r="O13" i="3"/>
  <c r="O12" i="3"/>
  <c r="O11" i="3"/>
  <c r="O10" i="3"/>
  <c r="R11" i="3"/>
  <c r="R10" i="3"/>
  <c r="F11" i="3"/>
  <c r="F10" i="3"/>
  <c r="F9" i="3"/>
  <c r="F8" i="3"/>
  <c r="M12" i="3"/>
  <c r="M13" i="3"/>
  <c r="AC9" i="3"/>
  <c r="AC8" i="3"/>
  <c r="AC12" i="3"/>
  <c r="AC13" i="3"/>
  <c r="D12" i="3"/>
  <c r="D13" i="3"/>
  <c r="D9" i="3"/>
  <c r="D8" i="3"/>
  <c r="I9" i="3"/>
  <c r="I8" i="3"/>
  <c r="I13" i="3"/>
  <c r="I12" i="3"/>
  <c r="K169" i="2"/>
  <c r="R4" i="3"/>
  <c r="D11" i="3"/>
  <c r="D10" i="3"/>
  <c r="N8" i="3"/>
  <c r="N9" i="3"/>
  <c r="N11" i="3"/>
  <c r="N10" i="3"/>
  <c r="AB11" i="3"/>
  <c r="AB10" i="3"/>
  <c r="H4" i="3"/>
  <c r="P4" i="3"/>
  <c r="G4" i="3"/>
  <c r="I4" i="3"/>
  <c r="N13" i="3"/>
  <c r="N12" i="3"/>
  <c r="Q4" i="3"/>
  <c r="S4" i="3"/>
  <c r="K169" i="4"/>
  <c r="J4" i="3"/>
  <c r="O4" i="3"/>
  <c r="I10" i="3"/>
  <c r="I11" i="3"/>
  <c r="AB13" i="3"/>
  <c r="AB12" i="3"/>
  <c r="AB8" i="3"/>
  <c r="AB9" i="3"/>
  <c r="T4" i="3"/>
  <c r="K169" i="5"/>
  <c r="K4" i="3"/>
  <c r="F4" i="3"/>
  <c r="L169" i="5" l="1"/>
  <c r="K170" i="5"/>
  <c r="K170" i="2"/>
  <c r="L169" i="2"/>
  <c r="L169" i="4"/>
  <c r="K170" i="4"/>
  <c r="K171" i="2" l="1"/>
  <c r="L170" i="2"/>
  <c r="L170" i="4"/>
  <c r="K171" i="4"/>
  <c r="L170" i="5"/>
  <c r="K171" i="5"/>
  <c r="K172" i="2" l="1"/>
  <c r="L171" i="2"/>
  <c r="K172" i="4"/>
  <c r="L171" i="4"/>
  <c r="K172" i="5"/>
  <c r="L171" i="5"/>
  <c r="L172" i="5" l="1"/>
  <c r="K173" i="5"/>
  <c r="K173" i="4"/>
  <c r="L172" i="4"/>
  <c r="L172" i="2"/>
  <c r="K173" i="2"/>
  <c r="K174" i="4" l="1"/>
  <c r="L173" i="4"/>
  <c r="L173" i="2"/>
  <c r="K174" i="2"/>
  <c r="L173" i="5"/>
  <c r="K174" i="5"/>
  <c r="L174" i="4" l="1"/>
  <c r="K175" i="4"/>
  <c r="K175" i="2"/>
  <c r="L174" i="2"/>
  <c r="K175" i="5"/>
  <c r="L174" i="5"/>
  <c r="K176" i="5" l="1"/>
  <c r="L175" i="5"/>
  <c r="K176" i="2"/>
  <c r="L175" i="2"/>
  <c r="L175" i="4"/>
  <c r="K176" i="4"/>
  <c r="L176" i="5" l="1"/>
  <c r="K177" i="5"/>
  <c r="L176" i="2"/>
  <c r="K177" i="2"/>
  <c r="L176" i="4"/>
  <c r="K177" i="4"/>
  <c r="K178" i="2" l="1"/>
  <c r="L177" i="2"/>
  <c r="K178" i="4"/>
  <c r="L177" i="4"/>
  <c r="L177" i="5"/>
  <c r="K178" i="5"/>
  <c r="L178" i="4" l="1"/>
  <c r="L178" i="5"/>
  <c r="L178" i="2"/>
  <c r="AJ166" i="4"/>
  <c r="AI166" i="2"/>
  <c r="AI166" i="5"/>
  <c r="AJ166" i="5"/>
  <c r="AI166" i="4"/>
  <c r="AJ166" i="2"/>
  <c r="U4" i="3" l="1"/>
  <c r="Y4" i="3"/>
  <c r="W4" i="3"/>
  <c r="Z4" i="3"/>
  <c r="X4" i="3"/>
  <c r="V4" i="3"/>
</calcChain>
</file>

<file path=xl/sharedStrings.xml><?xml version="1.0" encoding="utf-8"?>
<sst xmlns="http://schemas.openxmlformats.org/spreadsheetml/2006/main" count="2806" uniqueCount="419">
  <si>
    <t>Created By Version</t>
  </si>
  <si>
    <t>6.2.0</t>
  </si>
  <si>
    <t>Required Version</t>
  </si>
  <si>
    <t>5.0.0</t>
  </si>
  <si>
    <t>Recommended Version</t>
  </si>
  <si>
    <t>Modified By Version</t>
  </si>
  <si>
    <t>7.5.1</t>
  </si>
  <si>
    <t>Count</t>
  </si>
  <si>
    <t>GUID</t>
  </si>
  <si>
    <t>Name</t>
  </si>
  <si>
    <t>Range</t>
  </si>
  <si>
    <t>CRC</t>
  </si>
  <si>
    <t>Options</t>
  </si>
  <si>
    <t>Comp. Graph Serialization</t>
  </si>
  <si>
    <t>PP Graph Serialization</t>
  </si>
  <si>
    <t>QQ Graph Serialization</t>
  </si>
  <si>
    <t>Unsued</t>
  </si>
  <si>
    <t>Fixed Params</t>
  </si>
  <si>
    <t>Bootstrap Options</t>
  </si>
  <si>
    <t>BootstrapParamGraphSerialization</t>
  </si>
  <si>
    <t>BatchFit Options</t>
  </si>
  <si>
    <t>BootstrapGOFGraphSerialization</t>
  </si>
  <si>
    <t>FitSelector</t>
  </si>
  <si>
    <t>FIT_76010_1A8B7</t>
  </si>
  <si>
    <t>S_Prop_infUS</t>
  </si>
  <si>
    <t>F1	5	0	-1E+300	 1E+300	 1	0	3	 0	1	 1	20	BetaGeneral	Binomial	ChiSq	ExtValue	ExtValueMin	Gamma	Geomet	IntUniform	Kumaraswamy	Laplace	Logistic	LogLogistic	Lognorm	NegBin	Normal	Poisson	Reciprocal	Triang	Uniform	Weibull	0	1	-1	1	 0	 1	0	0	0</t>
  </si>
  <si>
    <t>GF1_rK0qDwEAEADVAQwjACYANAB6AI4AjwCyAMAArwHRAcsBKgD//wABAAAAAQQAAAAAAAAAAAEfRml0IENvbXBhcmlzb24gZm9yIFNfUHJvcF9pbmZVUwEhUmlza0xvZ25vcm0oMC4wMDA4NDU5NSwwLjAwMTE1NDkpAQEQAAIAAQpTdGF0aXN0aWNzAwEBAP8BAQEBAQABAAAAAAAAAAAAeekmMQisfD8BCAAAAAEABAAAAAEBAQEBAAEBAQA</t>
  </si>
  <si>
    <t xml:space="preserve"> 0	 8								</t>
  </si>
  <si>
    <t>F1	0	 1000	 .95</t>
  </si>
  <si>
    <t>FIT_283A6_C0EFA</t>
  </si>
  <si>
    <t>S_Surv_trans</t>
  </si>
  <si>
    <t>GF1_rK0qDwEAEADMAQwjACYANABzAIcAiACrALkApgHIAcIBKgD//wABAAAAAQQAAAAAAAAAAAEfRml0IENvbXBhcmlzb24gZm9yIFNfU3Vydl90cmFucwEaUmlza0dhbW1hKDEuNTE0NiwwLjAyMjYwNykBARAAAgABClN0YXRpc3RpY3MDAQEA/wEBAQEBAAEAAAAAAAAAAAAzMzMzMzPDPwEGAAAAAQAEAAAAAQEBAQEAAQEBAAQAAAAK2AA</t>
  </si>
  <si>
    <t>FIT_3377C_9646B</t>
  </si>
  <si>
    <t>S_Eff_insp</t>
  </si>
  <si>
    <t>GF1_rK0qDwEAEADPAQwjACYANAB0AIgAiQCsALoAqQHLAcUBKgD//wABAAAAAQQAAAAAAAAAAAEdRml0IENvbXBhcmlzb24gZm9yIFNfRWZmX2luc3ABHVJpc2tXZWlidWxsKDIuMjc5MCwwLjAwNjk3ODApAQEQAAIAAQpTdGF0aXN0aWNzAwEBAP8BAQEBAQABAAAAAAAAAAAAexSuR+F6lD8BCwAAAAEABAAAAAEBAQEBAAEBAQAEAAAACtk</t>
  </si>
  <si>
    <t>FIT_A2A3F_24D18</t>
  </si>
  <si>
    <t>S_Surv_stor</t>
  </si>
  <si>
    <t>GF1_rK0qDwEAEADLAQwjACYANAByAIYAhwCqALgApQHHAcEBKgD//wABAAAAAQQAAAAAAAAAAAEeRml0IENvbXBhcmlzb24gZm9yIFNfU3Vydl9zdG9yARpSaXNrR2FtbWEoMS41MTQ2LDAuMDIyNjA3KQEBEAACAAEKU3RhdGlzdGljcwMBAQD/AQEBAQEAAQAAAAAAAAAAADMzMzMzM8M/AQYAAAABAAQAAAABAQEBAQABAQEABAAAAArXAAH</t>
  </si>
  <si>
    <t>FIT_A8EBD_B1F3</t>
  </si>
  <si>
    <t>FIT_BBFA3_7A37A</t>
  </si>
  <si>
    <t>FIT_A9DA8_8F07F</t>
  </si>
  <si>
    <t>S_Suit_Environ</t>
  </si>
  <si>
    <t>GF1_rK0qDwEAEADSAQwjACYANAB3AIsAjACvAL0ArAHOAcgBKgD//wABAAAAAQQAAAAAAAAAAAEhRml0IENvbXBhcmlzb24gZm9yIFNfU3VpdF9FbnZpcm9uARxSaXNrV2VpYnVsbCgxLjU2NDUsMC4wMjQxNjYpAQEQAAIAAQpTdGF0aXN0aWNzAwEBAP8BAQEBAQABAAAAAAAAAAAAexSuR+F6tD8BCQAAAAEABAAAAAEBAQEBAAEBAQAEAAA</t>
  </si>
  <si>
    <t>FIT_716A_B9706</t>
  </si>
  <si>
    <t>P_Surv_PreExport</t>
  </si>
  <si>
    <t>GF1_rK0qDwEAEADVAQwjACYANAB6AI4AjwCyAMAArwHRAcsBKgD//wABAAAAAQQAAAAAAAAAAAEjRml0IENvbXBhcmlzb24gZm9yIFBfU3Vydl9QcmVFeHBvcnQBHVJpc2tXZWlidWxsKDIuMjc5MCwwLjAwNjk3ODApAQEQAAIAAQpTdGF0aXN0aWNzAwEBAP8BAQEBAQABAAAAAAAAAAAAexSuR+F6lD8BCwAAAAEABAAAAAEBAQEBAAEBAQA</t>
  </si>
  <si>
    <t>FIT_D9025_CA3D2</t>
  </si>
  <si>
    <t>P_Surv_Insp</t>
  </si>
  <si>
    <t>F1	5	0	-1E+300	 1E+300	 1	0	3	 0	1	 1	19	BetaGeneral	Binomial	ChiSq	ExtValueMin	Gamma	Geomet	IntUniform	Kumaraswamy	Laplace	Logistic	LogLogistic	Lognorm	NegBin	Normal	Poisson	Reciprocal	Triang	Uniform	Weibull	0	1	-1	1	 0	 1	0	0	0</t>
  </si>
  <si>
    <t>GF1_rK0qDwEAEADQAQwjACYANAB1AIkAigCtALsAqgHMAcYBKgD//wABAAAAAQQAAAAAAAAAAAEeRml0IENvbXBhcmlzb24gZm9yIFBfU3Vydl9JbnNwAR1SaXNrV2VpYnVsbCgyLjI3OTAsMC4wMDY5NzgwKQEBEAACAAEKU3RhdGlzdGljcwMBAQD/AQEBAQEAAQAAAAAAAAAAAHsUrkfhepQ/AQsAAAABAAQAAAABAQEBAQABAQEABAAAAAr</t>
  </si>
  <si>
    <t>FIT_CE558_70763</t>
  </si>
  <si>
    <t>P_Consum_Poins</t>
  </si>
  <si>
    <t>F1	5	0	-1E+300	 1E+300	 1	0	1	 0	1	 1	7	Binomial	Geomet	IntUniform	NegBin	Normal	Poisson	Reciprocal	0	1	-1	1	 0	 1	0	0	0</t>
  </si>
  <si>
    <t>GF1_rK0qDwEAEAC6AQwjACYANAB1AIkAigCYAKYAlAG2AbABKgD//wABAAAAAQQAAAAAAAAAAAEhRml0IENvbXBhcmlzb24gZm9yIFBfQ29uc3VtX1BvaW5zARpSaXNrTm9ybWFsKDEzOC40MDEsMjQuNjI5KQEBEAACAAEKU3RhdGlzdGljcwMBAQD/AQEBAQEAAQEBAAQAAAABAQEBAQABAQEABAAAAArFAAHUAADkAAD6AAAQAQAmAQA8AQB</t>
  </si>
  <si>
    <t>FIT_1C296_95385</t>
  </si>
  <si>
    <t>P_Prop_Import</t>
  </si>
  <si>
    <t>F1	5	0	-1E+300	 1E+300	 1	0	3	 0	1	 1	11	Binomial	ChiSq	Gamma	Geomet	IntUniform	LogLogistic	Lognorm	NegBin	Poisson	Reciprocal	Weibull	0	1	-1	1	 0	 1	0	0	0</t>
  </si>
  <si>
    <t>GF1_rK0qDwEAEADNAQwjACYANAB0AIgAiQCsALoApwHJAcMBKgD//wABAAAAAQQAAAAAAAAAAAEgRml0IENvbXBhcmlzb24gZm9yIFBfUHJvcF9JbXBvcnQBGlJpc2tHYW1tYSgyMi4yNjMsMC4wMjE2MDMpAQEQAAIAAQpTdGF0aXN0aWNzAwEBAP8BAQEBAQABADMzMzMzM8M/zczMzMzM7D8BBgAAAAEABAAAAAEBAQEBAAEBAQAEAAAACtk</t>
  </si>
  <si>
    <t>FIT_2790_AF30E</t>
  </si>
  <si>
    <t>F1	5	0	-1E+300	 1E+300	 1	0	3	 0	1	 1	18	BetaGeneral	Binomial	ChiSq	ExtValue	ExtValueMin	Gamma	Geomet	IntUniform	Laplace	Logistic	LogLogistic	Lognorm	NegBin	Normal	Poisson	Triang	Uniform	Weibull	0	1	-1	1	 0	 1	0	0	0</t>
  </si>
  <si>
    <t>FIT_DBAB1_DE781</t>
  </si>
  <si>
    <t>P_Prop_Inf</t>
  </si>
  <si>
    <t>F1	5	0	-1E+300	 1E+300	 1	0	3	 0	1	 1	21	BetaGeneral	Binomial	ChiSq	Erf	ExtValue	ExtValueMin	Gamma	Geomet	IntUniform	Laplace	Logistic	LogLogistic	Lognorm	NegBin	Normal	Pert	Poisson	Student	Triang	Uniform	Weibull	0	1	-1	1	 0	 1	0	0	0</t>
  </si>
  <si>
    <t>GF1_rK0qDwEAEADPAQwjACYANAB1AIkAigCtALsAqgHLAcUBKgD//wABAAAAAQQAAAAAAAAAAAEdRml0IENvbXBhcmlzb24gZm9yIFBfUHJvcF9JbmYBHlJpc2tMb2dub3JtKDAuMDIwMTAwLDAuMDMyMzY3KQEBEAACAAEKU3RhdGlzdGljcwMBAQD/AQEBAQEAAQAAAAAAAAAAAJqZmZmZmbk/AQYAAAABAAQAAAABAQEBAQABAQEABAAAAAr</t>
  </si>
  <si>
    <t>FIT_53328_AD541</t>
  </si>
  <si>
    <t>P_Surv_Cultivation</t>
  </si>
  <si>
    <t>FIT_3482C_F3EA4</t>
  </si>
  <si>
    <t>P_EFF_RRPPrePlant 2</t>
  </si>
  <si>
    <t>F1	5	0	-1E+300	 1E+300	 1	0	2	 0	2	 1	22	Binomial	Expon	Gamma	Geomet	IntUniform	InvGauss	Laplace	Levy	Logistic	LogLogistic	Lognorm	NegBin	Normal	Pareto	Pearson5	Pearson6	Pert	Poisson	Reciprocal	Triang	Uniform	Weibull	0	1	-1	1	 0	 1	0	0	0</t>
  </si>
  <si>
    <t>FIT_D067D_E08C3</t>
  </si>
  <si>
    <t>C_Inf_PreHarv</t>
  </si>
  <si>
    <t>GF1_rK0qDwEAEADQAQwjACYANAB3AIsAjACvAL0AqgHMAcYBKgD//wABAAAAAQQAAAAAAAAAAAEgRml0IENvbXBhcmlzb24gZm9yIENfSW5mX1ByZUhhcnYBHVJpc2tHYW1tYSgwLjQ1MDQzLDAuMDAwNDkzMTQpAQEQAAIAAQpTdGF0aXN0aWNzAwEBAP8BAQEBAQABAAAAAAAAAAAA/Knx0k1iYD8BCwAAAAEABAAAAAEBAQEBAAEBAQAEAAA</t>
  </si>
  <si>
    <t>FIT_2998A_79F0B</t>
  </si>
  <si>
    <t>FIT_224C1_33DE2</t>
  </si>
  <si>
    <t>C_Surv_PreExport</t>
  </si>
  <si>
    <t>F1	5	0	-1E+300	 1E+300	 1	0	3	 0	1	 1	19	BetaGeneral	Binomial	ExtValue	ExtValueMin	Gamma	Geomet	IntUniform	Kumaraswamy	Laplace	Logistic	LogLogistic	Lognorm	NegBin	Normal	Poisson	Reciprocal	Triang	Uniform	Weibull	0	1	-1	1	 0	 1	0	0	0</t>
  </si>
  <si>
    <t>FIT_DC8BD_64318</t>
  </si>
  <si>
    <t>C_Surv_Insp</t>
  </si>
  <si>
    <t>GF1_rK0qDwEAEADQAQwjACYANAB1AIkAigCtALsAqgHMAcYBKgD//wABAAAAAQQAAAAAAAAAAAEeRml0IENvbXBhcmlzb24gZm9yIENfU3Vydl9JbnNwAR1SaXNrV2VpYnVsbCgyLjI3OTAsMC4wMDY5NzgwKQEBEAACAAEKU3RhdGlzdGljcwMBAQD/AQEBAQEAAQAAAAAAAAAAAPyp8dJNYpA/AQkAAAABAAQAAAABAQEBAQABAQEABAAAAAr</t>
  </si>
  <si>
    <t>FIT_38FF8_5499E</t>
  </si>
  <si>
    <t>S_Conv_Packs2ha</t>
  </si>
  <si>
    <t>Mite Lewis</t>
  </si>
  <si>
    <t>Entry (Strawberry)</t>
  </si>
  <si>
    <t>Average number of infested packs entering Europe</t>
  </si>
  <si>
    <t>Sensitivity=</t>
  </si>
  <si>
    <t>Average kg of P4P of strawberry per year from the USA
[kg]</t>
  </si>
  <si>
    <t>Weight of a strawberry runner
[kg]</t>
  </si>
  <si>
    <t>Number of strawberry plants per pack
[-]</t>
  </si>
  <si>
    <t>Survival of infested packs during storage and transport
[%]</t>
  </si>
  <si>
    <t>Survival of infested packs at border inspection
[%]</t>
  </si>
  <si>
    <t>Percentile</t>
  </si>
  <si>
    <t>Rank</t>
  </si>
  <si>
    <t>Cell</t>
  </si>
  <si>
    <t>Parameter</t>
  </si>
  <si>
    <t>Distribution</t>
  </si>
  <si>
    <t>RegCoeff</t>
  </si>
  <si>
    <t>RC^2</t>
  </si>
  <si>
    <t>Prop</t>
  </si>
  <si>
    <t>P_cum</t>
  </si>
  <si>
    <t>fitted</t>
  </si>
  <si>
    <t>#1</t>
  </si>
  <si>
    <t>#2</t>
  </si>
  <si>
    <t>#3</t>
  </si>
  <si>
    <t>-</t>
  </si>
  <si>
    <t>Sum</t>
  </si>
  <si>
    <t>R^2=</t>
  </si>
  <si>
    <t>Constant</t>
  </si>
  <si>
    <t>LogNormal</t>
  </si>
  <si>
    <t>Gamma</t>
  </si>
  <si>
    <t>Weibull</t>
  </si>
  <si>
    <t>Mean</t>
  </si>
  <si>
    <t>Std</t>
  </si>
  <si>
    <t>Establishment (Strawberry, new: in nurseries  + in fruit production area)</t>
  </si>
  <si>
    <t>Survival of infested packs after storage in EU
[%]</t>
  </si>
  <si>
    <t>Survival of infested packs after preplanting treatment
[%]</t>
  </si>
  <si>
    <t>Survival of plants during GAP inspection
[%]</t>
  </si>
  <si>
    <t>Survival under conditions of Castilla y Leon
[%]</t>
  </si>
  <si>
    <t>#4</t>
  </si>
  <si>
    <t>#5</t>
  </si>
  <si>
    <t>BetaGen</t>
  </si>
  <si>
    <t>Conv_Packs2Pcs=</t>
  </si>
  <si>
    <t>Conv_Pcs2Runner=</t>
  </si>
  <si>
    <t>Survival of infested plants after preplanting treatment 
[%]</t>
  </si>
  <si>
    <t>Survival under conditions in Huelva
[%]</t>
  </si>
  <si>
    <t>Entry (Poinsettia)</t>
  </si>
  <si>
    <t>[%]</t>
  </si>
  <si>
    <t>Normal</t>
  </si>
  <si>
    <t>constant</t>
  </si>
  <si>
    <t>(Fit tbc)</t>
  </si>
  <si>
    <t>confirmed as LogNormal (19/04/2017)</t>
  </si>
  <si>
    <t>Packs2pcs unrooted</t>
  </si>
  <si>
    <t>Packs2pcs rooted</t>
  </si>
  <si>
    <t>Prop_unrooted</t>
  </si>
  <si>
    <t>Factor_Est_Poins</t>
  </si>
  <si>
    <t>N_Est_Poins=</t>
  </si>
  <si>
    <t>RiskWeibull(1.7224,0.058608,RiskName("P_Surv_Cultivation"),RiskFit("P_Surv_Cultivation","RMSErr"))</t>
  </si>
  <si>
    <t>Pert</t>
  </si>
  <si>
    <t>selected Pert (19/04/2017)</t>
  </si>
  <si>
    <t>Entry (Citrus)</t>
  </si>
  <si>
    <t>RiskGamma(0.45043,0.00049314,RiskName("C_Inf_PreHarv"),RiskFit("C_Inf_PreHarv","RMSErr"))</t>
  </si>
  <si>
    <t>Software</t>
  </si>
  <si>
    <t xml:space="preserve"> @RISK 7.5.1 Professional</t>
  </si>
  <si>
    <t>SEED</t>
  </si>
  <si>
    <t>Fixed=20170322</t>
  </si>
  <si>
    <t>Method</t>
  </si>
  <si>
    <t>Latin Hypercube/Mersenne Twister</t>
  </si>
  <si>
    <t>Runs</t>
  </si>
  <si>
    <t>S_Surv_RROpostPlant</t>
  </si>
  <si>
    <t>FIT_6AF43_D9CBB</t>
  </si>
  <si>
    <t>S_Surv_RROprefruit</t>
  </si>
  <si>
    <t>F1	5	0	-1E+300	 1E+300	 1	0	3	 0	3	 1	24	BetaGeneral	Binomial	Expon	ExtValue	ExtValueMin	Gamma	Geomet	IntUniform	InvGauss	Laplace	Levy	Logistic	LogLogistic	Lognorm	NegBin	Normal	Pareto	Pearson5	Pearson6	Poisson	Reciprocal	Triang	Uniform	Weibull	0	1	-1	1	 0	 1	0	0	0</t>
  </si>
  <si>
    <t>Strawberry</t>
  </si>
  <si>
    <t>Poinsettia</t>
  </si>
  <si>
    <t>Average Number of consumed Poinsettia
[millions]</t>
  </si>
  <si>
    <t>S_Import_Straw_NE0</t>
  </si>
  <si>
    <t>Proportion of imported poinsettia 
[%]</t>
  </si>
  <si>
    <t>Proportion of import from infested countries
[%]</t>
  </si>
  <si>
    <t>Number of Poinsettia plants per pack
[%]</t>
  </si>
  <si>
    <t>Proportion of infested packs intended for export to EU
[%]</t>
  </si>
  <si>
    <t>Survival of infested packs during Pre export check
[%]</t>
  </si>
  <si>
    <t>GF1_rK0qDwEAEADDAQwjACYANACAAJQAlQCjALEAnQG/AbkBKgD//wABAAAAAQQAAAAAAAAAAAEmRml0IENvbXBhcmlzb24gZm9yIFBfRUZGX1JSUFByZVBsYW50IDIBIFJpc2tQZXJ0KDAuMjI3OTIsMC45OTE0MywxLjAwMTMpAQEQAAIAAQpTdGF0aXN0aWNzAwEBAP8BAQEBAQABAQEABAAAAAEBAQEBAAEBAQAEAAAACtAAAd8AAO0AAAMBABkBAC8BAEUBAFsBAHEBAIcBAA0ABUlucHV0AAAlAQECAAwABFBlcnQAAS8BAAIAFAAMVW51c2VkIEN1cnZlAAJPAQACABQADFVudXNlZCBDdXJ2ZQADjAEAAgAUAAxVbnVzZWQgQ3VydmUABEwBAAIAFAAMVW51c2VkIEN1cnZlAAU5AQACABQADFVudXNlZCBDdXJ2ZQAGTgEAAgAUAAxVbnVzZWQgQ3VydmUAByMBAAIAFAAMVW51c2VkIEN1cnZlAAgpAQACABQADFVudXNlZCBDdXJ2ZQAJYAEAAgClAa8BAQECAQAAAAAAANA/AAAAAAAAAADoPwAABQABAQEAAQEBAA==</t>
  </si>
  <si>
    <t>Average number of founder population per GH
[-]</t>
  </si>
  <si>
    <t>P_Conv_GH2NPop</t>
  </si>
  <si>
    <t>P_Prop_EstOut</t>
  </si>
  <si>
    <t>Proportion of populations established outdoors
[%]</t>
  </si>
  <si>
    <t>GenBeta</t>
  </si>
  <si>
    <t>FIT_D2CC2_47A38</t>
  </si>
  <si>
    <t>F1	5	0	-1E+300	 1E+300	 1	0	3	 0	1	 1	17	BetaGeneral	Binomial	ExtValue	ExtValueMin	Geomet	IntUniform	Kumaraswamy	Laplace	Logistic	LogLogistic	Lognorm	NegBin	Normal	Poisson	Reciprocal	Triang	Uniform	0	1	-1	1	 0	 1	0	0	0</t>
  </si>
  <si>
    <t>GF1_rK0qDwEAEADSAQwjACYANAB3AIsAjACvAL0ArAHOAcgBKgD//wABAAAAAQQAAAAAAAAAAAEhRml0IENvbXBhcmlzb24gZm9yIFBfQ29udl9HSDJOUG9wARxSaXNrTG9nbm9ybSgwLjE5MDE1LDAuOTIzMTYpAQEQAAIAAQpTdGF0aXN0aWNzAwEBAP8BAQEBAQABAAAAAAAAAAAAAAAAAAAABEABBgAAAAEABAAAAAEBAQEBAAEBAQAEAAAACtwAAesAAPwAABIBACgBAD4BAFQBAGoBAIABAJYBAA0ABUlucHV0AAAlAQECAA8AB0xvZ25vcm0AAS8BAAIAFAAMVW51c2VkIEN1cnZlAAJPAQACABQADFVudXNlZCBDdXJ2ZQADjAEAAgAUAAxVbnVzZWQgQ3VydmUABEwBAAIAFAAMVW51c2VkIEN1cnZlAAU5AQACABQADFVudXNlZCBDdXJ2ZQAGTgEAAgAUAAxVbnVzZWQgQ3VydmUAByMBAAIAFAAMVW51c2VkIEN1cnZlAAgpAQACABQADFVudXNlZCBDdXJ2ZQAJYAEAAgC0Ab4BAQECAQAAAAAAANA/AAAAAAAAAADoPwAABQABAQEAAQEBAA==</t>
  </si>
  <si>
    <t>FIT_242F_CDB3A</t>
  </si>
  <si>
    <t>GF1_rK0qDwEAEADHAQwjACYANAB9AJEAkgCgAK4AoQHDAb0BKgD//wABAAAAAQQAAAAAAAAAAAEgRml0IENvbXBhcmlzb24gZm9yIFBfUHJvcF9Fc3RPdXQBI1Jpc2tCZXRhR2VuZXJhbCgwLjQ4Njk1LDEuNjU3OSwwLDEpAQEQAAIAAQpTdGF0aXN0aWNzAwEBAP8BAQEBAQABAQEABAAAAAEBAQEBAAEBAQAEAAAACs0AAdwAAPEAAAcBAB0BADMBAEkBAF8BAHUBAIsBAA0ABUlucHV0AAAlAQECABMAC0JldGFHZW5lcmFsAAEvAQACABQADFVudXNlZCBDdXJ2ZQACTwEAAgAUAAxVbnVzZWQgQ3VydmUAA4wBAAIAFAAMVW51c2VkIEN1cnZlAARMAQACABQADFVudXNlZCBDdXJ2ZQAFOQEAAgAUAAxVbnVzZWQgQ3VydmUABk4BAAIAFAAMVW51c2VkIEN1cnZlAAcjAQACABQADFVudXNlZCBDdXJ2ZQAIKQEAAgAUAAxVbnVzZWQgQ3VydmUACWABAAIAqQGzAQEBAgEAAAAAAADQPwAAAAAAAAAA6D8AAAUAAQEBAAEBAQA=</t>
  </si>
  <si>
    <t>Citrus</t>
  </si>
  <si>
    <t>C_Import_Citrus_E0</t>
  </si>
  <si>
    <t>Weight per fruit
[kg]</t>
  </si>
  <si>
    <t>Proportion of infested fruits at origin
[%]</t>
  </si>
  <si>
    <t>Survival of infested fruits after post harvest 
[%]</t>
  </si>
  <si>
    <t>Survival of infested fruits after Transport
[%]</t>
  </si>
  <si>
    <t>Imported citrus into EU
[million kg]</t>
  </si>
  <si>
    <t xml:space="preserve">Strawberry Entry </t>
  </si>
  <si>
    <t>Strawberry Establishment in Castilla y Leon</t>
  </si>
  <si>
    <t>Strawberry Establishment in Huelva</t>
  </si>
  <si>
    <t>Entry Poinsettia</t>
  </si>
  <si>
    <t xml:space="preserve">Establishment Poinsettia </t>
  </si>
  <si>
    <t>Survival of packs after preplanting RRO
[%]</t>
  </si>
  <si>
    <t>Establishment Poinsettia in Outside Environment</t>
  </si>
  <si>
    <t>Establishment Poinsettia in Greenhouses</t>
  </si>
  <si>
    <t>Entry Citrus</t>
  </si>
  <si>
    <t>C_Prop_Host_E11</t>
  </si>
  <si>
    <t>GF1_rK0qDwEAEADVAQwjACYANAB6AI4AjwCyAMAArwHRAcsBKgD//wABAAAAAQQAAAAAAAAAAAEjRml0IENvbXBhcmlzb24gZm9yIENfU3Vydl9QcmVFeHBvcnQBHVJpc2tXZWlidWxsKDIuMjc5MCwwLjAwNjk3ODApAQEQAAIAAQpTdGF0aXN0aWNzAwEBAP8BAQEBAQABAAAAAAAAAAAA/Knx0k1ikD8BCQAAAAEABAAAAAEBAQEBAAEBAQAEAAAACt8AAe4AAP8AABUBACsBAEEBAFcBAG0BAIMBAJkBAA0ABUlucHV0AAAlAQECAA8AB1dlaWJ1bGwAAS8BAAIAFAAMVW51c2VkIEN1cnZlAAJPAQACABQADFVudXNlZCBDdXJ2ZQADjAEAAgAUAAxVbnVzZWQgQ3VydmUABEwBAAIAFAAMVW51c2VkIEN1cnZlAAU5AQACABQADFVudXNlZCBDdXJ2ZQAGTgEAAgAUAAxVbnVzZWQgQ3VydmUAByMBAAIAFAAMVW51c2VkIEN1cnZlAAgpAQACABQADFVudXNlZCBDdXJ2ZQAJYAEAAgC3AcEBAQECAQAAAAAAANA/AAAAAAAAAADoPwAABQABAQEAAQEBAA==</t>
  </si>
  <si>
    <t>FIT_7BBEF_5B0D2</t>
  </si>
  <si>
    <t>GF1_rK0qDwEAEADVAQwjACYANAB6AI4AjwCyAMAArwHRAcsBKgD//wABAAAAAQQAAAAAAAAAAAEiRml0IENvbXBhcmlzb24gZm9yIENfUHJvcF9Ib3N0X0UxMQEeUmlza1dlaWJ1bGwoMS43MjI0LDAuMDAwMTE3MjIpAQEQAAIAAQpTdGF0aXN0aWNzAwEBAP8BAQEBAQABAAAAAAAAAAAAYTJVMCqpMz8BBwAAAAEABAAAAAEBAQEBAAEBAQAEAAAACt8AAe4AAP8AABUBACsBAEEBAFcBAG0BAIMBAJkBAA0ABUlucHV0AAAlAQECAA8AB1dlaWJ1bGwAAS8BAAIAFAAMVW51c2VkIEN1cnZlAAJPAQACABQADFVudXNlZCBDdXJ2ZQADjAEAAgAUAAxVbnVzZWQgQ3VydmUABEwBAAIAFAAMVW51c2VkIEN1cnZlAAU5AQACABQADFVudXNlZCBDdXJ2ZQAGTgEAAgAUAAxVbnVzZWQgQ3VydmUAByMBAAIAFAAMVW51c2VkIEN1cnZlAAgpAQACABQADFVudXNlZCBDdXJ2ZQAJYAEAAgC3AcEBAQECAQAAAAAAANA/AAAAAAAAAADoPwAABQABAQEAAQEBAA==</t>
  </si>
  <si>
    <t>FIT_587B_AD09B</t>
  </si>
  <si>
    <t>F1	5	0	-1E+300	 1E+300	 1	0	3	 0	1	 1	18	BetaGeneral	Binomial	ChiSq	Gamma	Geomet	IntUniform	Kumaraswamy	Laplace	Logistic	LogLogistic	Lognorm	NegBin	Normal	Poisson	Reciprocal	Triang	Uniform	Weibull	0	1	-1	1	 0	 1	0	0	0</t>
  </si>
  <si>
    <t>GF1_rK0qDwEAEADPAQwjACYANAB2AIoAiwCuALwAqQHLAcUBKgD//wABAAAAAQQAAAAAAAAAAAElRml0IENvbXBhcmlzb24gZm9yIFNfSW1wb3J0X1N0cmF3X05FMAEXUmlza0dhbW1hKDIyLjI5NiwzMTc0OCkBARAAAgABClN0YXRpc3RpY3MDAQEA/wEBAQEBAAEAAAAAAAAAAAAAAAAAwFw1QQEIAOsDAQAEAAAAAQEBAQEAAQEBAAQAAAAK2wAB6gAA+QAADwEAJQEAOwEAUQEAZwEAfQEAkwEADQAFSW5wdXQAACUBAQIADQAFR2FtbWEAAS8BAAIAFAAMVW51c2VkIEN1cnZlAAJPAQACABQADFVudXNlZCBDdXJ2ZQADjAEAAgAUAAxVbnVzZWQgQ3VydmUABEwBAAIAFAAMVW51c2VkIEN1cnZlAAU5AQACABQADFVudXNlZCBDdXJ2ZQAGTgEAAgAUAAxVbnVzZWQgQ3VydmUAByMBAAIAFAAMVW51c2VkIEN1cnZlAAgpAQACABQADFVudXNlZCBDdXJ2ZQAJYAEAAgCxAbsBAQECAQAAAAAAANA/AAAAAAAAAADoPwAABQABAQEAAQEBAA==</t>
  </si>
  <si>
    <t>FIT_5E43D_CD8E7</t>
  </si>
  <si>
    <t>GF1_rK0qDwEAEADQAQwjACYANAB3AIsAjACvAL0AqgHMAcYBKgD//wABAAAAAQQAAAAAAAAAAAElRml0IENvbXBhcmlzb24gZm9yIENfSW1wb3J0X0NpdHJ1c19FMAEYUmlza0dhbW1hKDY5LjU4Miw3LjkwNzApAQEQAAIAAQpTdGF0aXN0aWNzAwEBAP8BAQEBAQABAAAAAAAAAGlAAAAAAAAAiUABBwAAAAEABAAAAAEBAQEBAAEBAQAEAAAACtwAAesAAPoAABABACYBADwBAFIBAGgBAH4BAJQBAA0ABUlucHV0AAAlAQECAA0ABUdhbW1hAAEvAQACABQADFVudXNlZCBDdXJ2ZQACTwEAAgAUAAxVbnVzZWQgQ3VydmUAA4wBAAIAFAAMVW51c2VkIEN1cnZlAARMAQACABQADFVudXNlZCBDdXJ2ZQAFOQEAAgAUAAxVbnVzZWQgQ3VydmUABk4BAAIAFAAMVW51c2VkIEN1cnZlAAcjAQACABQADFVudXNlZCBDdXJ2ZQAIKQEAAgAUAAxVbnVzZWQgQ3VydmUACWABAAIAsgG8AQEBAgEAAAAAAADQPwAAAAAAAAAA6D8AAAUAAQEBAAEBAQA=</t>
  </si>
  <si>
    <t>O17</t>
  </si>
  <si>
    <t>S17</t>
  </si>
  <si>
    <t>C17</t>
  </si>
  <si>
    <t>W17</t>
  </si>
  <si>
    <t>C44</t>
  </si>
  <si>
    <t>O44</t>
  </si>
  <si>
    <t>K44</t>
  </si>
  <si>
    <t>S44</t>
  </si>
  <si>
    <t>G44</t>
  </si>
  <si>
    <t>S69</t>
  </si>
  <si>
    <t>S96</t>
  </si>
  <si>
    <t>K96</t>
  </si>
  <si>
    <t>G96</t>
  </si>
  <si>
    <t>C96</t>
  </si>
  <si>
    <t>AE96</t>
  </si>
  <si>
    <t>W96</t>
  </si>
  <si>
    <t>K123</t>
  </si>
  <si>
    <t>C123</t>
  </si>
  <si>
    <t>K149</t>
  </si>
  <si>
    <t>RiskLognorm(0.19015,0.92316,RiskName("P_Conv_GH2NPop"),RiskFit("P_Conv_GH2NPop","RMSErr"))</t>
  </si>
  <si>
    <t>O149</t>
  </si>
  <si>
    <t>Proportion of infested runners transferred to berry production
[%]</t>
  </si>
  <si>
    <t>S_Prop_TransfRun</t>
  </si>
  <si>
    <t>LogNorm</t>
  </si>
  <si>
    <t>before it was Packs to runner</t>
  </si>
  <si>
    <t>GF1_rK0qDwEAEADgAQwjACYANACBAJUAlgC5AMcAugHcAdYBKgD//wABAAAAAQQAAAAAAAAAAAElRml0IENvbXBhcmlzb24gZm9yIFNfU3Vydl9SUk9wcmVmcnVpdAEiUmlza0JldGFHZW5lcmFsKDEuMDc2NSw2Ljg1MTIsMCwxKQEBEAACAAEKU3RhdGlzdGljcwMBAQD/AQEBAQEAAQAAAAAAAAAAAAAAAAAAAPA/AQYAAAABAAQAAAABAQEBAQABAQEABAAAAArmAAH1AAAKAQAgAQA2AQBMAQBiAQB4AQCOAQCkAQANAAVJbnB1dAAAJQEBAgATAAtCZXRhR2VuZXJhbAABLwEAAgAUAAxVbnVzZWQgQ3VydmUAAk8BAAIAFAAMVW51c2VkIEN1cnZlAAOMAQACABQADFVudXNlZCBDdXJ2ZQAETAEAAgAUAAxVbnVzZWQgQ3VydmUABTkBAAIAFAAMVW51c2VkIEN1cnZlAAZOAQACABQADFVudXNlZCBDdXJ2ZQAHIwEAAgAUAAxVbnVzZWQgQ3VydmUACCkBAAIAFAAMVW51c2VkIEN1cnZlAAlgAQACAMIBzAEBAQIBAAAAAAAA0D8AAAAAAAAAAOg/AAAFAAEBAQABAQEA</t>
  </si>
  <si>
    <t>F1	5	0	-1E+300	 1E+300	 1	0	3	 0	3	 1	19	BetaGeneral	Binomial	Expon	ExtValue	ExtValueMin	Gamma	Geomet	IntUniform	Laplace	Logistic	LogLogistic	Lognorm	NegBin	Normal	Poisson	Reciprocal	Triang	Uniform	Weibull	0	1	-1	1	 0	 1	0	0	0</t>
  </si>
  <si>
    <t>GF1_rK0qDwEAEADhAQwjACYANACCAJYAlwC6AMgAuwHdAdcBKgD//wABAAAAAQQAAAAAAAAAAAEmRml0IENvbXBhcmlzb24gZm9yIFNfU3Vydl9SUk9wb3N0UGxhbnQBIlJpc2tCZXRhR2VuZXJhbCgxLjE3NDksNy42MDAxLDAsMSkBARAAAgABClN0YXRpc3RpY3MDAQEA/wEBAQEBAAEAAAAAAAAAAAAAAAAAAADwPwEGAAAAAQAEAAAAAQEBAQEAAQEBAAQAAAAK5wAB9gAACwEAIQEANwEATQEAYwEAeQEAjwEApQEADQAFSW5wdXQAACUBAQIAEwALQmV0YUdlbmVyYWwAAS8BAAIAFAAMVW51c2VkIEN1cnZlAAJPAQACABQADFVudXNlZCBDdXJ2ZQADjAEAAgAUAAxVbnVzZWQgQ3VydmUABEwBAAIAFAAMVW51c2VkIEN1cnZlAAU5AQACABQADFVudXNlZCBDdXJ2ZQAGTgEAAgAUAAxVbnVzZWQgQ3VydmUAByMBAAIAFAAMVW51c2VkIEN1cnZlAAgpAQACABQADFVudXNlZCBDdXJ2ZQAJYAEAAgDDAc0BAQECAQAAAAAAANA/AAAAAAAAAADoPwAABQABAQEAAQEBAA==</t>
  </si>
  <si>
    <t>FIT_309AE_D937A</t>
  </si>
  <si>
    <t>GF1_rK0qDwEAEADXAQwjACYANAB8AJAAkQC0AMIAsQHTAc0BKgD//wABAAAAAQQAAAAAAAAAAAEjRml0IENvbXBhcmlzb24gZm9yIFNfUHJvcF9UcmFuc2ZSdW4BH1Jpc2tMb2dub3JtKDAuMDExMzYzLDAuMDA5MjEzOSkBARAAAgABClN0YXRpc3RpY3MDAQEA/wEBAQEBAAEAAAAAAAAAAAC4HoXrUbiuPwEHAAAAAQAEAAAAAQEBAQEAAQEBAAQAAAAK4QAB8AAAAQEAFwEALQEAQwEAWQEAbwEAhQEAmwEADQAFSW5wdXQAACUBAQIADwAHTG9nbm9ybQABLwEAAgAUAAxVbnVzZWQgQ3VydmUAAk8BAAIAFAAMVW51c2VkIEN1cnZlAAOMAQACABQADFVudXNlZCBDdXJ2ZQAETAEAAgAUAAxVbnVzZWQgQ3VydmUABTkBAAIAFAAMVW51c2VkIEN1cnZlAAZOAQACABQADFVudXNlZCBDdXJ2ZQAHIwEAAgAUAAxVbnVzZWQgQ3VydmUACCkBAAIAFAAMVW51c2VkIEN1cnZlAAlgAQACALkBwwEBAQIBAAAAAAAA0D8AAAAAAAAAAOg/AAAFAAEBAQABAQEA</t>
  </si>
  <si>
    <t>Survival of infested fruits after quality check
[%]</t>
  </si>
  <si>
    <t>S_N0_Import_Straw</t>
  </si>
  <si>
    <t>S_E1a_Conv_Pcs2kg</t>
  </si>
  <si>
    <t>S_E1b_Conv_Packs2Pcs</t>
  </si>
  <si>
    <t>S_E2_Prop_InfUS</t>
  </si>
  <si>
    <t>S_E3_Surv_Trans</t>
  </si>
  <si>
    <t>S_E4_Surv_Insp</t>
  </si>
  <si>
    <t>S_B1_Surv_Stor</t>
  </si>
  <si>
    <t>S_B3a_Conv_Packs2ha</t>
  </si>
  <si>
    <t>S_B4_Surv_RROpostPlant</t>
  </si>
  <si>
    <t>S_B5a_Suit_EnvironCyL</t>
  </si>
  <si>
    <t>S_B5b_Suit_EnvironH</t>
  </si>
  <si>
    <t>S_B2a_Surv_RROpreplantCyL</t>
  </si>
  <si>
    <t>S_B2b_Surv_RROprefruitH</t>
  </si>
  <si>
    <t>S_B2c_Prop_TransfRun</t>
  </si>
  <si>
    <t>S_B3c_Conv_InfRun2ha</t>
  </si>
  <si>
    <t>S_Surv_RROPrePlant</t>
  </si>
  <si>
    <t>GF1_rK0qDwEAEADgAQwjACYANACBAJUAlgC5AMcAugHcAdYBKgD//wABAAAAAQQAAAAAAAAAAAElRml0IENvbXBhcmlzb24gZm9yIFNfU3Vydl9SUk9QcmVQbGFudAEiUmlza0JldGFHZW5lcmFsKDMuNTQ1NCwxOC45NjcsMCwxKQEBEAACAAEKU3RhdGlzdGljcwMBAQD/AQEBAQEAAQAAAAAAAAAAAAAAAAAAAPA/AQYAAAABAAQAAAABAQEBAQABAQEABAAAAArmAAH1AAAKAQAgAQA2AQBMAQBiAQB4AQCOAQCkAQANAAVJbnB1dAAAJQEBAgATAAtCZXRhR2VuZXJhbAABLwEAAgAUAAxVbnVzZWQgQ3VydmUAAk8BAAIAFAAMVW51c2VkIEN1cnZlAAOMAQACABQADFVudXNlZCBDdXJ2ZQAETAEAAgAUAAxVbnVzZWQgQ3VydmUABTkBAAIAFAAMVW51c2VkIEN1cnZlAAZOAQACABQADFVudXNlZCBDdXJ2ZQAHIwEAAgAUAAxVbnVzZWQgQ3VydmUACCkBAAIAFAAMVW51c2VkIEN1cnZlAAlgAQACAMIBzAEBAQIBAAAAAAAA0D8AAAAAAAAAAOg/AAAFAAEBAQABAQEA</t>
  </si>
  <si>
    <t>S_B3b_Conv_Runner2ha</t>
  </si>
  <si>
    <t>Number of  infested packs per ha
[1/ha]</t>
  </si>
  <si>
    <t>Number of runners per ha 
[1/ha]</t>
  </si>
  <si>
    <t>Number of infested runner per ha production
[1/ha]</t>
  </si>
  <si>
    <t>P_N0a_Consum_Poins</t>
  </si>
  <si>
    <t>P_N0b_Prop_Import</t>
  </si>
  <si>
    <t>P_N0c_Prop_InfCountry_E0b</t>
  </si>
  <si>
    <t>P_E1_Conv_Packs2Pcs</t>
  </si>
  <si>
    <t>P_E2a_Prop_Inf</t>
  </si>
  <si>
    <t>Surv_E2b_PreExport</t>
  </si>
  <si>
    <t>P_E3_Surv_Transp</t>
  </si>
  <si>
    <t>P_E4_Surv_Insp</t>
  </si>
  <si>
    <t>P_B2_Surv_RRPPrePlant</t>
  </si>
  <si>
    <t>P_B3a_Conv_Packs2GH</t>
  </si>
  <si>
    <t>P_B4_Surv_Cultivation</t>
  </si>
  <si>
    <t>Survival of infested GH after cultural practise
[%]</t>
  </si>
  <si>
    <t>P_B3b_Conv_GH2NPop</t>
  </si>
  <si>
    <t>N1_Entry_Poin=</t>
  </si>
  <si>
    <t>N2_EstGH_Poins=</t>
  </si>
  <si>
    <t>N2_EstOut_Poins=</t>
  </si>
  <si>
    <t>C_N0_Import_Citrus</t>
  </si>
  <si>
    <t>C_E1_Conv_t2Pcs</t>
  </si>
  <si>
    <t>C_E2a_Inf_PreHarv</t>
  </si>
  <si>
    <t>C_E2b_Surv_PostHarv</t>
  </si>
  <si>
    <t>C_E2c_Surv_Cert</t>
  </si>
  <si>
    <t>C_E3_Surv_Transp</t>
  </si>
  <si>
    <t>C_E4_Surv_Insp</t>
  </si>
  <si>
    <t>C_E5_Prop_Host</t>
  </si>
  <si>
    <t>N1_Entry_Citrus=</t>
  </si>
  <si>
    <t>N2_EstCyL straw=</t>
  </si>
  <si>
    <t>N2_EstH_straw=</t>
  </si>
  <si>
    <t>GF1_rK0qDwEAEADhAQwjACYANACGAJoAmwC+AMwAuwHdAdcBKgD//wABAAAAAQQAAAAAAAAAAAEmRml0IENvbXBhcmlzb24gZm9yIENfRTJiX1N1cnZfUG9zdEhhcnYBJlJpc2tMb2dub3JtKDcuODk2MjNlLTAwNSw4LjgyODIxZS0wMDUpAQEQAAIAAQpTdGF0aXN0aWNzAwEBAP8BAQEBAQABAAAAAAAAAAAAYTJVMCqpQz8BBwAAAAEABAAAAAEBAQEBAAEBAQAEAAAACusAAfoAAAsBACEBADcBAE0BAGMBAHkBAI8BAKUBAA0ABUlucHV0AAAlAQECAA8AB0xvZ25vcm0AAS8BAAIAFAAMVW51c2VkIEN1cnZlAAJPAQACABQADFVudXNlZCBDdXJ2ZQADjAEAAgAUAAxVbnVzZWQgQ3VydmUABEwBAAIAFAAMVW51c2VkIEN1cnZlAAU5AQACABQADFVudXNlZCBDdXJ2ZQAGTgEAAgAUAAxVbnVzZWQgQ3VydmUAByMBAAIAFAAMVW51c2VkIEN1cnZlAAgpAQACABQADFVudXNlZCBDdXJ2ZQAJYAEAAgDDAc0BAQECAQAAAAAAANA/AAAAAAAAAADoPwAABQABAQEAAQEBAA==</t>
  </si>
  <si>
    <t>F1	5	0	-1E+300	 1E+300	 1	0	3	 0	1	 1	21	BetaGeneral	Binomial	ChiSq	Expon	ExtValue	ExtValueMin	Gamma	Geomet	IntUniform	Kumaraswamy	Laplace	Logistic	LogLogistic	Lognorm	NegBin	Normal	Poisson	Reciprocal	Triang	Uniform	Weibull	0	1	-1	1	 0	 1	0	0	0</t>
  </si>
  <si>
    <t>GF1_rK0qDwEAEADWAQwjACYANAB7AI8AkACzAMEAsAHSAcwBKgD//wABAAAAAQQAAAAAAAAAAAElRml0IENvbXBhcmlzb24gZm9yIFBfU3Vydl9DdWx0aXZhdGlvbgEcUmlza1dlaWJ1bGwoMS43MjI0LDAuMDU4NjA4KQEBEAACAAEKU3RhdGlzdGljcwMBAQD/AQEBAQEAAQAAAAAAAAAAAHsUrkfhesQ/AQUAAAABAAQAAAABAQEBAQABAQEABAAAAArgAAHvAAAAAQAWAQAsAQBCAQBYAQBuAQCEAQCaAQANAAVJbnB1dAAAJQEBAgAPAAdXZWlidWxsAAEvAQACABQADFVudXNlZCBDdXJ2ZQACTwEAAgAUAAxVbnVzZWQgQ3VydmUAA4wBAAIAFAAMVW51c2VkIEN1cnZlAARMAQACABQADFVudXNlZCBDdXJ2ZQAFOQEAAgAUAAxVbnVzZWQgQ3VydmUABk4BAAIAFAAMVW51c2VkIEN1cnZlAAcjAQACABQADFVudXNlZCBDdXJ2ZQAIKQEAAgAUAAxVbnVzZWQgQ3VydmUACWABAAIAuAHCAQEBAgEAAAAAAADQPwAAAAAAAAAA6D8AAAUAAQEBAAEBAQA=</t>
  </si>
  <si>
    <t>P_N0c_Prop_InfCountry</t>
  </si>
  <si>
    <t>GF1_rK0qDwEAEADZAQwjACYANAB+AJIAkwC2AMQAswHVAc8BKgD//wABAAAAAQQAAAAAAAAAAAEoRml0IENvbXBhcmlzb24gZm9yIFBfTjBjX1Byb3BfSW5mQ291bnRyeQEcUmlza1dlaWJ1bGwoMS4xOTgwLDAuMDIxNTc4KQEBEAACAAEKU3RhdGlzdGljcwMBAQD/AQEBAQEAAQAAAAAAAAAAAHsUrkfherQ/AQkAAAABAAQAAAABAQEBAQABAQEABAAAAArjAAHyAAADAQAZAQAvAQBFAQBbAQBxAQCHAQCdAQANAAVJbnB1dAAAJQEBAgAPAAdXZWlidWxsAAEvAQACABQADFVudXNlZCBDdXJ2ZQACTwEAAgAUAAxVbnVzZWQgQ3VydmUAA4wBAAIAFAAMVW51c2VkIEN1cnZlAARMAQACABQADFVudXNlZCBDdXJ2ZQAFOQEAAgAUAAxVbnVzZWQgQ3VydmUABk4BAAIAFAAMVW51c2VkIEN1cnZlAAcjAQACABQADFVudXNlZCBDdXJ2ZQAIKQEAAgAUAAxVbnVzZWQgQ3VydmUACWABAAIAuwHFAQEBAgEAAAAAAADQPwAAAAAAAAAA6D8AAAUAAQEBAAEBAQA=</t>
  </si>
  <si>
    <t>Average number of infested ha with established population in Catilla y Leon</t>
  </si>
  <si>
    <t>Average number of infested ha with established population in Huelva</t>
  </si>
  <si>
    <t>Infested packs used per GH
[-]</t>
  </si>
  <si>
    <t>Average number of infested GH with established population</t>
  </si>
  <si>
    <t>P_B5_Prop_EstOut</t>
  </si>
  <si>
    <t>Average number of established population outside GH</t>
  </si>
  <si>
    <t>Average number of infested fruits entering Europe</t>
  </si>
  <si>
    <t>[packs]</t>
  </si>
  <si>
    <t>[ha]</t>
  </si>
  <si>
    <t>[GH]</t>
  </si>
  <si>
    <t>[population]</t>
  </si>
  <si>
    <t>[pieces]</t>
  </si>
  <si>
    <t>Spread Poinsettia</t>
  </si>
  <si>
    <t>K</t>
  </si>
  <si>
    <t>Suitable NUTS 2
[-]</t>
  </si>
  <si>
    <t>lambda</t>
  </si>
  <si>
    <t>Contant</t>
  </si>
  <si>
    <t>based on three other mites</t>
  </si>
  <si>
    <t>Meta-parameter</t>
  </si>
  <si>
    <t>1st year</t>
  </si>
  <si>
    <t>2nd year</t>
  </si>
  <si>
    <t>3rd year</t>
  </si>
  <si>
    <t>4th year%</t>
  </si>
  <si>
    <t>5th year%</t>
  </si>
  <si>
    <t>6th year%</t>
  </si>
  <si>
    <t>7th year%</t>
  </si>
  <si>
    <t>8th year%</t>
  </si>
  <si>
    <t>9th year%</t>
  </si>
  <si>
    <t>10th year%</t>
  </si>
  <si>
    <t>continuous</t>
  </si>
  <si>
    <t>rounded up</t>
  </si>
  <si>
    <t>Factor (SensAnal)</t>
  </si>
  <si>
    <t>N3_Spread_Poins=</t>
  </si>
  <si>
    <t>[NUTS 2]</t>
  </si>
  <si>
    <t>Median number of infested NUTS 2 regiona</t>
  </si>
  <si>
    <t>Baseline (A0)</t>
  </si>
  <si>
    <t>Scenario (A1)</t>
  </si>
  <si>
    <t>Scenario (A2)</t>
  </si>
  <si>
    <t>A0</t>
  </si>
  <si>
    <t>Distr.</t>
  </si>
  <si>
    <t>1st Quart</t>
  </si>
  <si>
    <t>Median</t>
  </si>
  <si>
    <t>3rd Quart</t>
  </si>
  <si>
    <t>N1_Entry straw=</t>
  </si>
  <si>
    <t>Strawberries</t>
  </si>
  <si>
    <t>Baseline</t>
  </si>
  <si>
    <t>S_E2_Prop_infUS</t>
  </si>
  <si>
    <t>RiskLognorm(0.00084595,0.0011549,RiskName("S_E2_Prop_infUS"),RiskFit("S_Prop_infUS","RMSErr"))</t>
  </si>
  <si>
    <t>S_E3_Surv_trans</t>
  </si>
  <si>
    <t>RiskGamma(1.5146,0.022607,RiskName("S_E3_Surv_trans"),RiskFit("S_Surv_trans","RMSErr"))</t>
  </si>
  <si>
    <t>RiskGamma(22.296,31748,RiskName("S_N0_Import_Straw"),RiskFit("S_Import_Straw_NE0","RMSErr"))</t>
  </si>
  <si>
    <t>S_E4_Eff_insp</t>
  </si>
  <si>
    <t>RiskWeibull(2.2790,0.0069780,RiskName("S_E4_Eff_insp"),RiskFit("S_Eff_insp","RMSErr"))</t>
  </si>
  <si>
    <t>S_B1_Surv_stor</t>
  </si>
  <si>
    <t>RiskGamma(1.5146,0.022607,RiskName("S_B1_Surv_stor"),RiskFit("S_Surv_stor","RMSErr"))</t>
  </si>
  <si>
    <t>RiskBetaGeneral(1.1749,7.6001,0,1,RiskName("S_B4_Surv_RROpostPlant"),RiskFit("S_Surv_RROpostPlant","RMSErr"))</t>
  </si>
  <si>
    <t>RiskWeibull(1.5645,0.024166,RiskName("S_B5a_Suit_EnvironCyL"),RiskFit("S_Suit_Environ","RMSErr"))</t>
  </si>
  <si>
    <t>RiskBetaGeneral(3.5454,18.967,0,1,RiskName("S_Surv_RROPrePlant"),RiskFit("S_Surv_RROPrePlant","RMSErr"))</t>
  </si>
  <si>
    <t>RiskBetaGeneral(1.0765,6.8512,0,1,RiskName("S_B2b_Surv_RROprefruitH"),RiskFit("S_Surv_RROprefruit","RMSErr"))</t>
  </si>
  <si>
    <t>W69</t>
  </si>
  <si>
    <t>RiskLognorm(0.011363,0.0092139,RiskName("S_B2c_Prop_TransfRun"),RiskFit("S_Prop_TransfRun","RMSErr"))</t>
  </si>
  <si>
    <t>#6</t>
  </si>
  <si>
    <t>RiskLognorm(0.020100,0.032367,RiskName("P_E2a_Prop_Inf"),RiskFit("P_Prop_Inf","RMSErr"))</t>
  </si>
  <si>
    <t>RiskWeibull(1.1980,0.021578,RiskName("P_N0c_Prop_InfCountry"),RiskFit("P_N0c_Prop_InfCountry","RMSErr"))</t>
  </si>
  <si>
    <t>RiskGamma(22.263,0.021603,RiskName("P_N0b_Prop_Import"),RiskFit("P_Prop_Import","RMSErr"))</t>
  </si>
  <si>
    <t>RiskNormal(138.401,24.629,RiskName("P_N0a_Consum_Poins"),RiskFit("P_Consum_Poins","RMSErr"))</t>
  </si>
  <si>
    <t>P_E2b_Surv_PreExport</t>
  </si>
  <si>
    <t>RiskWeibull(2.2790,0.0069780,RiskName("P_E2b_Surv_PreExport"),RiskFit("P_Surv_PreExport","RMSErr"))</t>
  </si>
  <si>
    <t>RiskWeibull(2.2790,0.0069780,RiskName("P_E4_Surv_Insp"),RiskFit("P_Surv_Insp","RMSErr"))</t>
  </si>
  <si>
    <t>RiskPert(0.22792,0.99143,1.0013,RiskName("P_B2_Surv_RRPPrePlant"),RiskFit("P_EFF_RRPPrePlant 2","RMSErr"))</t>
  </si>
  <si>
    <t>RiskBetaGeneral(0.48695,1.6579,0,1,RiskName("P_B5_Prop_EstOut"),RiskFit("P_Prop_EstOut","RMSErr"))</t>
  </si>
  <si>
    <t>#7</t>
  </si>
  <si>
    <t>K203</t>
  </si>
  <si>
    <t>O203</t>
  </si>
  <si>
    <t>RiskLognorm(7.89623e-005,8.82821e-005,RiskName("C_E2b_Surv_PostHarv"),RiskFit("C_E2b_Surv_PostHarv","RMSErr"))</t>
  </si>
  <si>
    <t>AE203</t>
  </si>
  <si>
    <t>C_E5_Prop_Host_E11</t>
  </si>
  <si>
    <t>RiskWeibull(1.7224,0.00011722,RiskName("C_E5_Prop_Host_E11"),RiskFit("C_Prop_Host_E11","RMSErr"))</t>
  </si>
  <si>
    <t>C203</t>
  </si>
  <si>
    <t>RiskGamma(69.582,7.9070,RiskName("C_N0_Import_Citrus"),RiskFit("C_Import_Citrus_E0","RMSErr"))</t>
  </si>
  <si>
    <t>S203</t>
  </si>
  <si>
    <t>RiskWeibull(2.2790,0.0069780,RiskName("C_E2c_Surv_Cert"),RiskFit("C_Surv_PreExport","RMSErr"))</t>
  </si>
  <si>
    <t>AA203</t>
  </si>
  <si>
    <t>C_E3_Surv_Insp</t>
  </si>
  <si>
    <t>RiskWeibull(2.2790,0.0069780,RiskName("C_E3_Surv_Insp"),RiskFit("C_Surv_Insp","RMSErr"))</t>
  </si>
  <si>
    <t>@RISK Sensitivity Analysis</t>
  </si>
  <si>
    <r>
      <t>Performed By:</t>
    </r>
    <r>
      <rPr>
        <sz val="8"/>
        <color theme="1"/>
        <rFont val="Tahoma"/>
        <family val="2"/>
      </rPr>
      <t xml:space="preserve"> MOSBACH-SCHULZ Olaf</t>
    </r>
  </si>
  <si>
    <t>Sheet</t>
  </si>
  <si>
    <t>Description</t>
  </si>
  <si>
    <t>A0!AI113
A0_P_N2a_Factor_EstGH_Poins
Regression Coeff.
RSqr=0.985</t>
  </si>
  <si>
    <t>A1!AI113
A1_P_N2a_Factor_EstGH_Poins
Regression Coeff.
RSqr=0.985</t>
  </si>
  <si>
    <t>A2!AI113
A2_P_N2a_Factor_EstGH_Poins
Regression Coeff.
RSqr=0.985</t>
  </si>
  <si>
    <t xml:space="preserve">  n/a</t>
  </si>
  <si>
    <t>GF1_rK0qDwEAEADRAQwjACYANAB2AIoAiwCuALwAqwHNAccBKgD//wABAAAAAQQAAAAAAAAAAAEiRml0IENvbXBhcmlzb24gZm9yIFNfQ29udl9QYWNrczJoYQEaUmlza0xvZ25vcm0oNi4zNjQ5LDUuMTgxMSkBARAAAgABClN0YXRpc3RpY3MDAQEA/wEBAQEBAAEAAAAAAAAAAAAAAAAAAAA5QAEGAAAAAQAEAAAAAQEBAQEAAQEBAAQAAAAK2wAB6gAA+wAAEQEAJwEAPQEAUwEAaQEAfwEAlQEADQAFSW5wdXQAACUBAQIADwAHTG9nbm9ybQABLwEAAgAUAAxVbnVzZWQgQ3VydmUAAk8BAAIAFAAMVW51c2VkIEN1cnZlAAOMAQACABQADFVudXNlZCBDdXJ2ZQAETAEAAgAUAAxVbnVzZWQgQ3VydmUABTkBAAIAFAAMVW51c2VkIEN1cnZlAAZOAQACABQADFVudXNlZCBDdXJ2ZQAHIwEAAgAUAAxVbnVzZWQgQ3VydmUACCkBAAIAFAAMVW51c2VkIEN1cnZlAAlgAQACALMBvQEBAQIBAAAAAAAA0D8AAAAAAAAAAOg/AAAFAAEBAQABAQEA</t>
  </si>
  <si>
    <t xml:space="preserve">ScA2: </t>
  </si>
  <si>
    <t>FIT_DEA84_F1028</t>
  </si>
  <si>
    <t>A2_P_E2a_Prop_Inf</t>
  </si>
  <si>
    <t>GF1_rK0qDwEAEADCAQwjACYANAB8AJAAkQCfAK0AnAG+AbgBKgD//wABAAAAAQQAAAAAAAAAAAEkRml0IENvbXBhcmlzb24gZm9yIEEyX1BfRTJhX1Byb3BfSW5mAR5SaXNrV2VpYnVsbCgwLjY4ODkxLDAuMDAxMDI2OSkBARAAAgABClN0YXRpc3RpY3MDAQEA/wEBAQEBAAEBAQAEAAAAAQEBAQEAAQEBAAQAAAAKzAAB2wAA7AAAAgEAGAEALgEARAEAWgEAcAEAhgEADQAFSW5wdXQAACUBAQIADwAHV2VpYnVsbAABLwEAAgAUAAxVbnVzZWQgQ3VydmUAAk8BAAIAFAAMVW51c2VkIEN1cnZlAAOMAQACABQADFVudXNlZCBDdXJ2ZQAETAEAAgAUAAxVbnVzZWQgQ3VydmUABTkBAAIAFAAMVW51c2VkIEN1cnZlAAZOAQACABQADFVudXNlZCBDdXJ2ZQAHIwEAAgAUAAxVbnVzZWQgQ3VydmUACCkBAAIAFAAMVW51c2VkIEN1cnZlAAlgAQACAKQBrgEBAQIBAAAAAAAA0D8AAAAAAAAAAOg/AAAFAAEBAQABAQEA</t>
  </si>
  <si>
    <t>RiskLognorm(6.3649,5.1811,RiskName("S_Conv_Packs2ha"),RiskFit("S_Conv_Packs2ha","RMSErr"))</t>
  </si>
  <si>
    <r>
      <t>Date:</t>
    </r>
    <r>
      <rPr>
        <sz val="8"/>
        <color theme="1"/>
        <rFont val="Tahoma"/>
        <family val="2"/>
      </rPr>
      <t xml:space="preserve"> 15 May 2017 15:54:48</t>
    </r>
  </si>
  <si>
    <t>Rank For AI59</t>
  </si>
  <si>
    <t>A0!AJ7
A0_S_N1_Entry_straw
Regression Coeff.
RSqr=0.672</t>
  </si>
  <si>
    <t>A0!AI34
A0_S_N2_Factor_EstCyL_Straw
Regression Coeff.
RSqr=0.317</t>
  </si>
  <si>
    <t>A0!AJ34
A0_S_N2_EstCyL_Straw
Regression Coeff.
RSqr=0.19</t>
  </si>
  <si>
    <t>A0!AI59
A0_S_N2_Factor_EstH_Straw
Regression Coeff.
RSqr=0.247</t>
  </si>
  <si>
    <t>A0!AJ59
A0_S_N2_EstH_Straw
Regression Coeff.
RSqr=0.136</t>
  </si>
  <si>
    <t>A0!AJ86
A0_P_N1_Entry_Poins
Regression Coeff.
RSqr=0.613</t>
  </si>
  <si>
    <t>A0!AJ113
A0_P_N2a_EstGH_Poins
Regression Coeff.
RSqr=0.485</t>
  </si>
  <si>
    <t>A0!AI139
A0_P_N2b_Factor_EstOut_Poins
Regression Coeff.
RSqr=0.522</t>
  </si>
  <si>
    <t>A0!AJ139
A0_P_N2b_EstOut_Poins
Regression Coeff.
RSqr=0.11</t>
  </si>
  <si>
    <t>A0!AI166
A0_P_N3_Spread_Poins_Cont
Regression Coeff.
RSqr=0.228</t>
  </si>
  <si>
    <t>A0!AJ166
A0_P_N3_Spread_Poins
Regression Coeff.
RSqr=0.22</t>
  </si>
  <si>
    <t>A0!AJ193
A0_C_N1_Entry_Citrus
Regression Coeff.
RSqr=0.431</t>
  </si>
  <si>
    <t>A1!AJ7
A1_S_N1_Entry_straw
Regression Coeff.
RSqr=0.672</t>
  </si>
  <si>
    <t>A1!AI34
A1_S_N2_Factor_EstCyL_Straw
Regression Coeff.
RSqr=0.317</t>
  </si>
  <si>
    <t>A1!AJ34
A1_S_N2_EstCyL_Straw
Regression Coeff.
RSqr=0.19</t>
  </si>
  <si>
    <t>A1!AI59
A1_S_N2_Factor_EstH_Straw
Regression Coeff.
RSqr=0.247</t>
  </si>
  <si>
    <t>A1!AJ59
A1_S_N2_EstH_Straw
Regression Coeff.
RSqr=0.136</t>
  </si>
  <si>
    <t>A1!AJ86
A1_P_N1_Entry_Poins
Regression Coeff.
RSqr=0.613</t>
  </si>
  <si>
    <t>A1!AJ113
A1_P_N2a_EstGH_Poins
Regression Coeff.
RSqr=0.485</t>
  </si>
  <si>
    <t>A1!AI139
A1_P_N2b_Factor_EstOut_Poins
Regression Coeff.
RSqr=0.522</t>
  </si>
  <si>
    <t>A1!AJ139
A1_P_N2b_EstOut_Poins
Regression Coeff.
RSqr=0.11</t>
  </si>
  <si>
    <t>A1!AI166
A1_P_N3_Spread_Poins_Cont
Regression Coeff.
RSqr=0.228</t>
  </si>
  <si>
    <t>A1!AJ166
A1_P_N3_Spread_Poins
Regression Coeff.
RSqr=0.22</t>
  </si>
  <si>
    <t>A1!AJ193
A1_C_N1_Entry_Citrus
Regression Coeff.
RSqr=0.431</t>
  </si>
  <si>
    <t>A2!AJ7
A2_S_N1_Entry_straw
Regression Coeff.
RSqr=0.672</t>
  </si>
  <si>
    <t>A2!AI34
A2_S_N2_Factor_EstCyL_Straw
Regression Coeff.
RSqr=0.317</t>
  </si>
  <si>
    <t>A2!AJ34
A2_S_N2_EstCyL_Straw
Regression Coeff.
RSqr=0.19</t>
  </si>
  <si>
    <t>A2!AI59
A2_S_N2_Factor_EstH_Straw
Regression Coeff.
RSqr=0.247</t>
  </si>
  <si>
    <t>A2!AJ59
A2_S_N2_EstH_Straw
Regression Coeff.
RSqr=0.136</t>
  </si>
  <si>
    <t>A2!AJ86
A2_P_N1_Entry_Poins
Regression Coeff.
RSqr=0.605</t>
  </si>
  <si>
    <t>A2!AJ113
A2_P_N2a_EstGH_Poins
Regression Coeff.
RSqr=0.48</t>
  </si>
  <si>
    <t>A2!AI139
A2_P_N2b_Factor_EstOut_Poins
Regression Coeff.
RSqr=0.522</t>
  </si>
  <si>
    <t>A2!AJ139
A2_P_N2b_EstOut_Poins
Regression Coeff.
RSqr=0.147</t>
  </si>
  <si>
    <t>A2!AI166
A2_P_N3_Spread_Poins_Cont
Regression Coeff.
RSqr=0.178</t>
  </si>
  <si>
    <t>A2!AJ166
A2_P_N3_Spread_Poins
Regression Coeff.
RSqr=0.154</t>
  </si>
  <si>
    <t>A2!AJ193
A2_C_N1_Entry_Citrus
Regression Coeff.
RSqr=0.431</t>
  </si>
  <si>
    <t>A2</t>
  </si>
  <si>
    <t>RiskWeibull(0.68891,0.0010269,RiskName("A2_P_E2a_Prop_Inf"),RiskFit("A2_P_E2a_Prop_Inf","RMSErr"))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</si>
</sst>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-;\-* #,##0.00_-;_-* &quot;-&quot;??_-;_-@_-"/>
    <numFmt numFmtId="165" formatCode="_(* #,##0.00_);_(* \(#,##0.00\);_(* &quot;-&quot;??_);_(@_)"/>
    <numFmt numFmtId="166" formatCode="0.0000"/>
    <numFmt numFmtId="167" formatCode="0.0%"/>
    <numFmt numFmtId="168" formatCode="0.000%"/>
    <numFmt numFmtId="169" formatCode="0.000000"/>
    <numFmt numFmtId="170" formatCode="0.00000000"/>
    <numFmt numFmtId="171" formatCode="0.0"/>
    <numFmt numFmtId="172" formatCode="0.000"/>
    <numFmt numFmtId="173" formatCode="0.0000%"/>
    <numFmt numFmtId="174" formatCode="0.00000%"/>
    <numFmt numFmtId="175" formatCode="0.00000"/>
  </numFmts>
  <fonts count="3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30"/>
      <name val="Calibri"/>
      <family val="2"/>
    </font>
    <font>
      <sz val="11"/>
      <color indexed="30"/>
      <name val="Calibri"/>
      <family val="2"/>
    </font>
    <font>
      <b/>
      <sz val="20"/>
      <color indexed="8"/>
      <name val="Calibri"/>
      <family val="2"/>
    </font>
    <font>
      <sz val="8.25"/>
      <name val="Tahoma"/>
      <family val="2"/>
    </font>
    <font>
      <sz val="11"/>
      <name val="Calibri"/>
      <family val="2"/>
    </font>
    <font>
      <b/>
      <sz val="24"/>
      <color indexed="8"/>
      <name val="Calibri"/>
      <family val="2"/>
    </font>
    <font>
      <b/>
      <sz val="11"/>
      <name val="Calibri"/>
      <family val="2"/>
    </font>
    <font>
      <sz val="18"/>
      <color indexed="8"/>
      <name val="Verdana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Verdana"/>
      <family val="2"/>
    </font>
    <font>
      <sz val="14"/>
      <color indexed="8"/>
      <name val="Verdana"/>
      <family val="2"/>
    </font>
    <font>
      <sz val="8.25"/>
      <name val="Segoe UI"/>
      <family val="2"/>
    </font>
    <font>
      <b/>
      <sz val="11"/>
      <color indexed="9"/>
      <name val="Calibri"/>
      <family val="2"/>
    </font>
    <font>
      <b/>
      <sz val="11"/>
      <color indexed="10"/>
      <name val="Calibri"/>
      <family val="2"/>
    </font>
    <font>
      <b/>
      <sz val="12"/>
      <color indexed="8"/>
      <name val="Verdana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indexed="8"/>
      <name val="Verdana"/>
      <family val="2"/>
    </font>
    <font>
      <b/>
      <sz val="14"/>
      <name val="Calibri"/>
      <family val="2"/>
    </font>
    <font>
      <b/>
      <sz val="14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51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2" borderId="0" xfId="0" applyFill="1"/>
    <xf numFmtId="0" fontId="0" fillId="0" borderId="0" xfId="0" quotePrefix="1"/>
    <xf numFmtId="0" fontId="3" fillId="3" borderId="0" xfId="0" applyFont="1" applyFill="1" applyBorder="1" applyAlignment="1">
      <alignment horizontal="center" vertical="center"/>
    </xf>
    <xf numFmtId="0" fontId="0" fillId="2" borderId="0" xfId="0" applyFont="1" applyFill="1"/>
    <xf numFmtId="0" fontId="0" fillId="0" borderId="0" xfId="0" applyFill="1" applyBorder="1"/>
    <xf numFmtId="0" fontId="1" fillId="0" borderId="0" xfId="0" applyFont="1" applyFill="1" applyBorder="1"/>
    <xf numFmtId="165" fontId="7" fillId="0" borderId="0" xfId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8" fillId="2" borderId="0" xfId="0" applyFont="1" applyFill="1"/>
    <xf numFmtId="0" fontId="8" fillId="0" borderId="0" xfId="0" applyFont="1"/>
    <xf numFmtId="0" fontId="0" fillId="0" borderId="0" xfId="0" applyFont="1" applyFill="1"/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9" fontId="21" fillId="0" borderId="3" xfId="2" applyFont="1" applyFill="1" applyBorder="1"/>
    <xf numFmtId="2" fontId="0" fillId="0" borderId="3" xfId="0" applyNumberFormat="1" applyFill="1" applyBorder="1"/>
    <xf numFmtId="0" fontId="1" fillId="0" borderId="3" xfId="0" applyFont="1" applyFill="1" applyBorder="1"/>
    <xf numFmtId="2" fontId="1" fillId="0" borderId="3" xfId="0" applyNumberFormat="1" applyFont="1" applyFill="1" applyBorder="1"/>
    <xf numFmtId="10" fontId="1" fillId="0" borderId="3" xfId="2" applyNumberFormat="1" applyFont="1" applyFill="1" applyBorder="1"/>
    <xf numFmtId="9" fontId="21" fillId="4" borderId="3" xfId="2" applyFont="1" applyFill="1" applyBorder="1"/>
    <xf numFmtId="2" fontId="0" fillId="4" borderId="3" xfId="0" applyNumberFormat="1" applyFill="1" applyBorder="1"/>
    <xf numFmtId="9" fontId="1" fillId="4" borderId="3" xfId="2" applyFont="1" applyFill="1" applyBorder="1"/>
    <xf numFmtId="9" fontId="0" fillId="0" borderId="0" xfId="0" applyNumberFormat="1"/>
    <xf numFmtId="2" fontId="1" fillId="4" borderId="3" xfId="0" applyNumberFormat="1" applyFont="1" applyFill="1" applyBorder="1"/>
    <xf numFmtId="0" fontId="0" fillId="2" borderId="0" xfId="0" applyFill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0" fillId="0" borderId="5" xfId="0" applyFill="1" applyBorder="1"/>
    <xf numFmtId="0" fontId="0" fillId="0" borderId="6" xfId="0" applyFill="1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10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6" fontId="5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8" fillId="0" borderId="5" xfId="0" applyFont="1" applyBorder="1"/>
    <xf numFmtId="0" fontId="0" fillId="0" borderId="0" xfId="0" applyBorder="1"/>
    <xf numFmtId="0" fontId="0" fillId="0" borderId="6" xfId="0" applyBorder="1"/>
    <xf numFmtId="0" fontId="8" fillId="0" borderId="5" xfId="0" applyFont="1" applyFill="1" applyBorder="1"/>
    <xf numFmtId="0" fontId="0" fillId="0" borderId="0" xfId="0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1" xfId="0" applyFont="1" applyBorder="1"/>
    <xf numFmtId="0" fontId="1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5" fontId="7" fillId="0" borderId="5" xfId="1" applyFont="1" applyFill="1" applyBorder="1" applyAlignment="1">
      <alignment vertical="top" wrapText="1"/>
    </xf>
    <xf numFmtId="0" fontId="0" fillId="0" borderId="1" xfId="0" applyFill="1" applyBorder="1"/>
    <xf numFmtId="0" fontId="0" fillId="0" borderId="2" xfId="0" applyFill="1" applyBorder="1"/>
    <xf numFmtId="10" fontId="21" fillId="0" borderId="3" xfId="2" applyNumberFormat="1" applyFont="1" applyFill="1" applyBorder="1"/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2" fontId="14" fillId="2" borderId="8" xfId="2" applyNumberFormat="1" applyFont="1" applyFill="1" applyBorder="1" applyAlignment="1">
      <alignment vertical="center" wrapText="1"/>
    </xf>
    <xf numFmtId="2" fontId="21" fillId="4" borderId="3" xfId="2" applyNumberFormat="1" applyFont="1" applyFill="1" applyBorder="1"/>
    <xf numFmtId="2" fontId="21" fillId="0" borderId="3" xfId="2" applyNumberFormat="1" applyFont="1" applyFill="1" applyBorder="1"/>
    <xf numFmtId="2" fontId="1" fillId="4" borderId="3" xfId="2" applyNumberFormat="1" applyFont="1" applyFill="1" applyBorder="1"/>
    <xf numFmtId="2" fontId="1" fillId="0" borderId="3" xfId="2" applyNumberFormat="1" applyFont="1" applyFill="1" applyBorder="1"/>
    <xf numFmtId="1" fontId="21" fillId="4" borderId="3" xfId="2" applyNumberFormat="1" applyFont="1" applyFill="1" applyBorder="1"/>
    <xf numFmtId="1" fontId="21" fillId="0" borderId="3" xfId="2" applyNumberFormat="1" applyFont="1" applyFill="1" applyBorder="1"/>
    <xf numFmtId="1" fontId="1" fillId="4" borderId="3" xfId="2" applyNumberFormat="1" applyFont="1" applyFill="1" applyBorder="1"/>
    <xf numFmtId="1" fontId="1" fillId="0" borderId="3" xfId="2" applyNumberFormat="1" applyFont="1" applyFill="1" applyBorder="1"/>
    <xf numFmtId="1" fontId="0" fillId="0" borderId="0" xfId="0" applyNumberFormat="1"/>
    <xf numFmtId="10" fontId="21" fillId="4" borderId="3" xfId="2" applyNumberFormat="1" applyFont="1" applyFill="1" applyBorder="1"/>
    <xf numFmtId="10" fontId="1" fillId="4" borderId="3" xfId="2" applyNumberFormat="1" applyFont="1" applyFill="1" applyBorder="1"/>
    <xf numFmtId="0" fontId="0" fillId="0" borderId="0" xfId="0" applyFill="1"/>
    <xf numFmtId="9" fontId="14" fillId="0" borderId="0" xfId="2" applyFont="1" applyFill="1" applyAlignment="1">
      <alignment vertical="center"/>
    </xf>
    <xf numFmtId="0" fontId="12" fillId="0" borderId="0" xfId="0" applyFont="1" applyFill="1"/>
    <xf numFmtId="0" fontId="0" fillId="0" borderId="3" xfId="0" applyFill="1" applyBorder="1"/>
    <xf numFmtId="165" fontId="16" fillId="0" borderId="3" xfId="1" applyFont="1" applyFill="1" applyBorder="1" applyAlignment="1">
      <alignment horizontal="left" vertical="center"/>
    </xf>
    <xf numFmtId="165" fontId="0" fillId="0" borderId="3" xfId="0" applyNumberFormat="1" applyFill="1" applyBorder="1"/>
    <xf numFmtId="0" fontId="0" fillId="0" borderId="0" xfId="0" applyFill="1" applyAlignment="1">
      <alignment horizontal="center" vertical="center"/>
    </xf>
    <xf numFmtId="2" fontId="14" fillId="5" borderId="8" xfId="2" applyNumberFormat="1" applyFont="1" applyFill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7" fontId="21" fillId="2" borderId="0" xfId="2" applyNumberFormat="1" applyFont="1" applyFill="1" applyBorder="1" applyAlignment="1">
      <alignment horizontal="center" vertical="center"/>
    </xf>
    <xf numFmtId="0" fontId="0" fillId="2" borderId="0" xfId="0" applyFill="1" applyBorder="1"/>
    <xf numFmtId="10" fontId="21" fillId="4" borderId="10" xfId="2" applyNumberFormat="1" applyFont="1" applyFill="1" applyBorder="1"/>
    <xf numFmtId="10" fontId="21" fillId="0" borderId="10" xfId="2" applyNumberFormat="1" applyFont="1" applyFill="1" applyBorder="1"/>
    <xf numFmtId="10" fontId="1" fillId="4" borderId="10" xfId="2" applyNumberFormat="1" applyFont="1" applyFill="1" applyBorder="1"/>
    <xf numFmtId="10" fontId="1" fillId="0" borderId="10" xfId="2" applyNumberFormat="1" applyFont="1" applyFill="1" applyBorder="1"/>
    <xf numFmtId="0" fontId="15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/>
    </xf>
    <xf numFmtId="10" fontId="21" fillId="2" borderId="0" xfId="2" applyNumberFormat="1" applyFont="1" applyFill="1" applyBorder="1"/>
    <xf numFmtId="10" fontId="1" fillId="2" borderId="0" xfId="2" applyNumberFormat="1" applyFont="1" applyFill="1" applyBorder="1"/>
    <xf numFmtId="9" fontId="1" fillId="0" borderId="3" xfId="2" applyFont="1" applyFill="1" applyBorder="1"/>
    <xf numFmtId="169" fontId="21" fillId="4" borderId="3" xfId="2" applyNumberFormat="1" applyFont="1" applyFill="1" applyBorder="1"/>
    <xf numFmtId="169" fontId="21" fillId="0" borderId="3" xfId="2" applyNumberFormat="1" applyFont="1" applyFill="1" applyBorder="1"/>
    <xf numFmtId="169" fontId="1" fillId="4" borderId="3" xfId="2" applyNumberFormat="1" applyFont="1" applyFill="1" applyBorder="1"/>
    <xf numFmtId="169" fontId="1" fillId="0" borderId="3" xfId="2" applyNumberFormat="1" applyFont="1" applyFill="1" applyBorder="1"/>
    <xf numFmtId="170" fontId="21" fillId="4" borderId="3" xfId="2" applyNumberFormat="1" applyFont="1" applyFill="1" applyBorder="1"/>
    <xf numFmtId="170" fontId="21" fillId="0" borderId="3" xfId="2" applyNumberFormat="1" applyFont="1" applyFill="1" applyBorder="1"/>
    <xf numFmtId="170" fontId="1" fillId="4" borderId="3" xfId="2" applyNumberFormat="1" applyFont="1" applyFill="1" applyBorder="1"/>
    <xf numFmtId="170" fontId="1" fillId="0" borderId="3" xfId="2" applyNumberFormat="1" applyFont="1" applyFill="1" applyBorder="1"/>
    <xf numFmtId="167" fontId="10" fillId="0" borderId="5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8" fillId="0" borderId="5" xfId="0" applyFont="1" applyFill="1" applyBorder="1" applyAlignment="1"/>
    <xf numFmtId="0" fontId="8" fillId="0" borderId="0" xfId="0" applyFont="1" applyFill="1" applyBorder="1" applyAlignment="1"/>
    <xf numFmtId="0" fontId="8" fillId="0" borderId="6" xfId="0" applyFont="1" applyFill="1" applyBorder="1" applyAlignment="1"/>
    <xf numFmtId="0" fontId="0" fillId="0" borderId="0" xfId="0" applyFill="1" applyBorder="1" applyAlignment="1">
      <alignment horizontal="right"/>
    </xf>
    <xf numFmtId="0" fontId="8" fillId="0" borderId="0" xfId="0" applyFont="1" applyFill="1" applyBorder="1" applyAlignment="1">
      <alignment horizontal="right" vertical="center"/>
    </xf>
    <xf numFmtId="9" fontId="10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/>
    </xf>
    <xf numFmtId="9" fontId="8" fillId="0" borderId="5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167" fontId="21" fillId="4" borderId="3" xfId="2" applyNumberFormat="1" applyFont="1" applyFill="1" applyBorder="1"/>
    <xf numFmtId="167" fontId="21" fillId="0" borderId="3" xfId="2" applyNumberFormat="1" applyFont="1" applyFill="1" applyBorder="1"/>
    <xf numFmtId="167" fontId="1" fillId="4" borderId="3" xfId="2" applyNumberFormat="1" applyFont="1" applyFill="1" applyBorder="1"/>
    <xf numFmtId="167" fontId="1" fillId="0" borderId="3" xfId="2" applyNumberFormat="1" applyFont="1" applyFill="1" applyBorder="1"/>
    <xf numFmtId="167" fontId="8" fillId="0" borderId="5" xfId="0" applyNumberFormat="1" applyFont="1" applyBorder="1"/>
    <xf numFmtId="167" fontId="20" fillId="0" borderId="5" xfId="0" applyNumberFormat="1" applyFont="1" applyBorder="1"/>
    <xf numFmtId="10" fontId="0" fillId="0" borderId="0" xfId="0" applyNumberFormat="1"/>
    <xf numFmtId="0" fontId="18" fillId="0" borderId="5" xfId="0" quotePrefix="1" applyFont="1" applyFill="1" applyBorder="1"/>
    <xf numFmtId="9" fontId="21" fillId="2" borderId="0" xfId="2" applyFont="1" applyFill="1" applyBorder="1" applyAlignment="1">
      <alignment horizontal="center" vertical="center"/>
    </xf>
    <xf numFmtId="171" fontId="1" fillId="0" borderId="3" xfId="2" applyNumberFormat="1" applyFont="1" applyFill="1" applyBorder="1"/>
    <xf numFmtId="172" fontId="21" fillId="4" borderId="3" xfId="2" applyNumberFormat="1" applyFont="1" applyFill="1" applyBorder="1"/>
    <xf numFmtId="172" fontId="21" fillId="0" borderId="3" xfId="2" applyNumberFormat="1" applyFont="1" applyFill="1" applyBorder="1"/>
    <xf numFmtId="172" fontId="1" fillId="4" borderId="3" xfId="2" applyNumberFormat="1" applyFont="1" applyFill="1" applyBorder="1"/>
    <xf numFmtId="172" fontId="1" fillId="0" borderId="3" xfId="2" applyNumberFormat="1" applyFont="1" applyFill="1" applyBorder="1"/>
    <xf numFmtId="0" fontId="1" fillId="4" borderId="0" xfId="0" applyFont="1" applyFill="1" applyBorder="1"/>
    <xf numFmtId="171" fontId="21" fillId="4" borderId="3" xfId="2" applyNumberFormat="1" applyFont="1" applyFill="1" applyBorder="1"/>
    <xf numFmtId="171" fontId="21" fillId="0" borderId="3" xfId="2" applyNumberFormat="1" applyFont="1" applyFill="1" applyBorder="1"/>
    <xf numFmtId="171" fontId="1" fillId="4" borderId="3" xfId="2" applyNumberFormat="1" applyFont="1" applyFill="1" applyBorder="1"/>
    <xf numFmtId="167" fontId="21" fillId="4" borderId="10" xfId="2" applyNumberFormat="1" applyFont="1" applyFill="1" applyBorder="1"/>
    <xf numFmtId="167" fontId="21" fillId="0" borderId="10" xfId="2" applyNumberFormat="1" applyFont="1" applyFill="1" applyBorder="1"/>
    <xf numFmtId="167" fontId="1" fillId="4" borderId="10" xfId="2" applyNumberFormat="1" applyFont="1" applyFill="1" applyBorder="1"/>
    <xf numFmtId="167" fontId="1" fillId="0" borderId="10" xfId="2" applyNumberFormat="1" applyFont="1" applyFill="1" applyBorder="1"/>
    <xf numFmtId="9" fontId="5" fillId="0" borderId="6" xfId="2" applyFont="1" applyFill="1" applyBorder="1" applyAlignment="1">
      <alignment horizontal="center" vertical="center"/>
    </xf>
    <xf numFmtId="167" fontId="5" fillId="0" borderId="6" xfId="2" applyNumberFormat="1" applyFont="1" applyFill="1" applyBorder="1" applyAlignment="1">
      <alignment horizontal="center" vertical="center"/>
    </xf>
    <xf numFmtId="9" fontId="5" fillId="0" borderId="6" xfId="2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167" fontId="8" fillId="6" borderId="5" xfId="0" applyNumberFormat="1" applyFont="1" applyFill="1" applyBorder="1"/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10" fillId="2" borderId="0" xfId="2" applyFont="1" applyFill="1" applyBorder="1" applyAlignment="1">
      <alignment horizontal="center" vertical="center"/>
    </xf>
    <xf numFmtId="166" fontId="5" fillId="2" borderId="0" xfId="0" applyNumberFormat="1" applyFont="1" applyFill="1" applyBorder="1" applyAlignment="1">
      <alignment horizontal="center" vertical="center"/>
    </xf>
    <xf numFmtId="9" fontId="10" fillId="2" borderId="0" xfId="0" applyNumberFormat="1" applyFont="1" applyFill="1" applyBorder="1" applyAlignment="1">
      <alignment horizontal="center" vertical="center"/>
    </xf>
    <xf numFmtId="167" fontId="1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167" fontId="10" fillId="0" borderId="0" xfId="2" applyNumberFormat="1" applyFont="1" applyFill="1" applyBorder="1" applyAlignment="1">
      <alignment horizontal="right" vertical="center"/>
    </xf>
    <xf numFmtId="172" fontId="5" fillId="0" borderId="6" xfId="2" applyNumberFormat="1" applyFont="1" applyFill="1" applyBorder="1" applyAlignment="1">
      <alignment horizontal="center" vertical="center"/>
    </xf>
    <xf numFmtId="173" fontId="5" fillId="0" borderId="6" xfId="2" applyNumberFormat="1" applyFont="1" applyFill="1" applyBorder="1" applyAlignment="1">
      <alignment horizontal="center" vertical="center"/>
    </xf>
    <xf numFmtId="165" fontId="16" fillId="0" borderId="0" xfId="1" applyFont="1" applyFill="1" applyBorder="1" applyAlignment="1">
      <alignment horizontal="left" vertical="center"/>
    </xf>
    <xf numFmtId="165" fontId="0" fillId="0" borderId="0" xfId="0" applyNumberFormat="1" applyFill="1" applyBorder="1"/>
    <xf numFmtId="9" fontId="21" fillId="0" borderId="0" xfId="2" applyFont="1" applyFill="1" applyBorder="1"/>
    <xf numFmtId="9" fontId="1" fillId="0" borderId="10" xfId="2" applyFont="1" applyFill="1" applyBorder="1"/>
    <xf numFmtId="0" fontId="14" fillId="0" borderId="8" xfId="0" applyFont="1" applyBorder="1" applyAlignment="1">
      <alignment vertical="center"/>
    </xf>
    <xf numFmtId="9" fontId="5" fillId="2" borderId="0" xfId="2" applyFont="1" applyFill="1" applyBorder="1" applyAlignment="1">
      <alignment horizontal="center" vertical="center"/>
    </xf>
    <xf numFmtId="167" fontId="21" fillId="2" borderId="0" xfId="2" applyNumberFormat="1" applyFont="1" applyFill="1" applyBorder="1" applyAlignment="1">
      <alignment horizontal="right" vertical="center"/>
    </xf>
    <xf numFmtId="167" fontId="10" fillId="2" borderId="0" xfId="2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Continuous" wrapText="1"/>
    </xf>
    <xf numFmtId="0" fontId="0" fillId="2" borderId="0" xfId="0" applyFill="1" applyBorder="1" applyAlignment="1">
      <alignment horizontal="centerContinuous"/>
    </xf>
    <xf numFmtId="0" fontId="0" fillId="0" borderId="5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6" xfId="0" applyFill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13" fillId="2" borderId="0" xfId="0" applyFont="1" applyFill="1" applyBorder="1" applyAlignment="1">
      <alignment horizontal="centerContinuous" vertical="center" wrapText="1"/>
    </xf>
    <xf numFmtId="0" fontId="13" fillId="2" borderId="0" xfId="0" applyFont="1" applyFill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 wrapText="1"/>
    </xf>
    <xf numFmtId="0" fontId="14" fillId="0" borderId="8" xfId="0" applyFont="1" applyBorder="1" applyAlignment="1">
      <alignment horizontal="centerContinuous" vertical="center" wrapText="1"/>
    </xf>
    <xf numFmtId="0" fontId="14" fillId="0" borderId="8" xfId="0" applyFont="1" applyBorder="1" applyAlignment="1">
      <alignment horizontal="left" vertical="center"/>
    </xf>
    <xf numFmtId="167" fontId="10" fillId="7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8" borderId="0" xfId="0" applyFill="1" applyBorder="1" applyAlignment="1">
      <alignment horizontal="centerContinuous" wrapText="1"/>
    </xf>
    <xf numFmtId="0" fontId="3" fillId="8" borderId="0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0" xfId="0" applyFill="1" applyBorder="1"/>
    <xf numFmtId="0" fontId="0" fillId="8" borderId="0" xfId="0" applyFill="1" applyBorder="1" applyAlignment="1">
      <alignment horizontal="centerContinuous"/>
    </xf>
    <xf numFmtId="0" fontId="10" fillId="8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8" fillId="8" borderId="0" xfId="0" applyFont="1" applyFill="1" applyBorder="1"/>
    <xf numFmtId="167" fontId="10" fillId="8" borderId="0" xfId="0" applyNumberFormat="1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8" fillId="8" borderId="0" xfId="0" applyFont="1" applyFill="1"/>
    <xf numFmtId="0" fontId="0" fillId="8" borderId="0" xfId="0" applyFill="1"/>
    <xf numFmtId="1" fontId="10" fillId="7" borderId="5" xfId="0" applyNumberFormat="1" applyFont="1" applyFill="1" applyBorder="1" applyAlignment="1">
      <alignment horizontal="center" vertical="center"/>
    </xf>
    <xf numFmtId="2" fontId="10" fillId="7" borderId="5" xfId="0" applyNumberFormat="1" applyFont="1" applyFill="1" applyBorder="1" applyAlignment="1">
      <alignment horizontal="center" vertical="center"/>
    </xf>
    <xf numFmtId="168" fontId="10" fillId="7" borderId="5" xfId="0" applyNumberFormat="1" applyFont="1" applyFill="1" applyBorder="1" applyAlignment="1">
      <alignment horizontal="center" vertical="center"/>
    </xf>
    <xf numFmtId="9" fontId="10" fillId="7" borderId="5" xfId="0" applyNumberFormat="1" applyFont="1" applyFill="1" applyBorder="1" applyAlignment="1">
      <alignment horizontal="center" vertical="center"/>
    </xf>
    <xf numFmtId="167" fontId="10" fillId="7" borderId="5" xfId="2" applyNumberFormat="1" applyFont="1" applyFill="1" applyBorder="1" applyAlignment="1">
      <alignment horizontal="center" vertical="center"/>
    </xf>
    <xf numFmtId="9" fontId="10" fillId="7" borderId="5" xfId="2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right" vertical="center"/>
    </xf>
    <xf numFmtId="0" fontId="1" fillId="7" borderId="0" xfId="0" applyFont="1" applyFill="1" applyBorder="1" applyAlignment="1">
      <alignment horizontal="right"/>
    </xf>
    <xf numFmtId="167" fontId="10" fillId="7" borderId="0" xfId="2" applyNumberFormat="1" applyFont="1" applyFill="1" applyBorder="1" applyAlignment="1">
      <alignment horizontal="right" vertical="center"/>
    </xf>
    <xf numFmtId="0" fontId="12" fillId="8" borderId="0" xfId="0" applyFont="1" applyFill="1" applyBorder="1" applyAlignment="1">
      <alignment vertical="center"/>
    </xf>
    <xf numFmtId="1" fontId="5" fillId="8" borderId="0" xfId="0" applyNumberFormat="1" applyFont="1" applyFill="1" applyBorder="1" applyAlignment="1">
      <alignment horizontal="center" vertical="center"/>
    </xf>
    <xf numFmtId="9" fontId="10" fillId="8" borderId="0" xfId="2" applyNumberFormat="1" applyFont="1" applyFill="1" applyBorder="1" applyAlignment="1">
      <alignment horizontal="center" vertical="center"/>
    </xf>
    <xf numFmtId="9" fontId="5" fillId="8" borderId="0" xfId="2" applyFont="1" applyFill="1" applyBorder="1" applyAlignment="1">
      <alignment horizontal="center" vertical="center"/>
    </xf>
    <xf numFmtId="1" fontId="21" fillId="8" borderId="0" xfId="2" applyNumberFormat="1" applyFont="1" applyFill="1" applyBorder="1" applyAlignment="1">
      <alignment horizontal="center" vertical="center"/>
    </xf>
    <xf numFmtId="9" fontId="21" fillId="8" borderId="0" xfId="2" applyFont="1" applyFill="1" applyBorder="1" applyAlignment="1">
      <alignment horizontal="right" vertical="center"/>
    </xf>
    <xf numFmtId="167" fontId="8" fillId="8" borderId="0" xfId="0" applyNumberFormat="1" applyFont="1" applyFill="1" applyBorder="1"/>
    <xf numFmtId="167" fontId="20" fillId="8" borderId="0" xfId="0" applyNumberFormat="1" applyFont="1" applyFill="1" applyBorder="1"/>
    <xf numFmtId="2" fontId="5" fillId="0" borderId="6" xfId="2" applyNumberFormat="1" applyFont="1" applyFill="1" applyBorder="1" applyAlignment="1">
      <alignment horizontal="center" vertical="center"/>
    </xf>
    <xf numFmtId="9" fontId="10" fillId="7" borderId="5" xfId="2" applyNumberFormat="1" applyFont="1" applyFill="1" applyBorder="1" applyAlignment="1">
      <alignment horizontal="center" vertical="center"/>
    </xf>
    <xf numFmtId="2" fontId="10" fillId="7" borderId="5" xfId="2" applyNumberFormat="1" applyFont="1" applyFill="1" applyBorder="1" applyAlignment="1">
      <alignment horizontal="center" vertical="center"/>
    </xf>
    <xf numFmtId="2" fontId="0" fillId="0" borderId="0" xfId="0" applyNumberFormat="1"/>
    <xf numFmtId="173" fontId="10" fillId="7" borderId="5" xfId="2" applyNumberFormat="1" applyFont="1" applyFill="1" applyBorder="1" applyAlignment="1">
      <alignment horizontal="center" vertical="center"/>
    </xf>
    <xf numFmtId="1" fontId="10" fillId="8" borderId="0" xfId="0" applyNumberFormat="1" applyFont="1" applyFill="1" applyBorder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0" fontId="22" fillId="0" borderId="3" xfId="2" applyNumberFormat="1" applyFont="1" applyFill="1" applyBorder="1"/>
    <xf numFmtId="10" fontId="22" fillId="4" borderId="3" xfId="2" applyNumberFormat="1" applyFont="1" applyFill="1" applyBorder="1"/>
    <xf numFmtId="167" fontId="22" fillId="0" borderId="3" xfId="2" applyNumberFormat="1" applyFont="1" applyFill="1" applyBorder="1"/>
    <xf numFmtId="9" fontId="22" fillId="0" borderId="3" xfId="2" applyFont="1" applyFill="1" applyBorder="1"/>
    <xf numFmtId="167" fontId="22" fillId="4" borderId="3" xfId="2" applyNumberFormat="1" applyFont="1" applyFill="1" applyBorder="1"/>
    <xf numFmtId="9" fontId="22" fillId="4" borderId="3" xfId="2" applyFont="1" applyFill="1" applyBorder="1"/>
    <xf numFmtId="1" fontId="22" fillId="0" borderId="3" xfId="2" applyNumberFormat="1" applyFont="1" applyFill="1" applyBorder="1"/>
    <xf numFmtId="1" fontId="22" fillId="4" borderId="3" xfId="2" applyNumberFormat="1" applyFont="1" applyFill="1" applyBorder="1"/>
    <xf numFmtId="169" fontId="22" fillId="0" borderId="3" xfId="2" applyNumberFormat="1" applyFont="1" applyFill="1" applyBorder="1"/>
    <xf numFmtId="170" fontId="22" fillId="0" borderId="3" xfId="2" applyNumberFormat="1" applyFont="1" applyFill="1" applyBorder="1"/>
    <xf numFmtId="169" fontId="22" fillId="4" borderId="3" xfId="2" applyNumberFormat="1" applyFont="1" applyFill="1" applyBorder="1"/>
    <xf numFmtId="170" fontId="22" fillId="4" borderId="3" xfId="2" applyNumberFormat="1" applyFont="1" applyFill="1" applyBorder="1"/>
    <xf numFmtId="167" fontId="21" fillId="4" borderId="12" xfId="2" applyNumberFormat="1" applyFont="1" applyFill="1" applyBorder="1"/>
    <xf numFmtId="167" fontId="21" fillId="0" borderId="12" xfId="2" applyNumberFormat="1" applyFont="1" applyFill="1" applyBorder="1"/>
    <xf numFmtId="167" fontId="1" fillId="0" borderId="12" xfId="2" applyNumberFormat="1" applyFont="1" applyFill="1" applyBorder="1"/>
    <xf numFmtId="167" fontId="1" fillId="4" borderId="12" xfId="2" applyNumberFormat="1" applyFont="1" applyFill="1" applyBorder="1"/>
    <xf numFmtId="0" fontId="15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3" xfId="0" applyFill="1" applyBorder="1" applyAlignment="1">
      <alignment horizontal="center"/>
    </xf>
    <xf numFmtId="0" fontId="23" fillId="0" borderId="5" xfId="0" applyFont="1" applyBorder="1"/>
    <xf numFmtId="168" fontId="21" fillId="4" borderId="3" xfId="2" applyNumberFormat="1" applyFont="1" applyFill="1" applyBorder="1"/>
    <xf numFmtId="168" fontId="21" fillId="0" borderId="3" xfId="2" applyNumberFormat="1" applyFont="1" applyFill="1" applyBorder="1"/>
    <xf numFmtId="168" fontId="1" fillId="0" borderId="3" xfId="2" applyNumberFormat="1" applyFont="1" applyFill="1" applyBorder="1"/>
    <xf numFmtId="168" fontId="1" fillId="4" borderId="3" xfId="2" applyNumberFormat="1" applyFont="1" applyFill="1" applyBorder="1"/>
    <xf numFmtId="167" fontId="21" fillId="10" borderId="0" xfId="2" applyNumberFormat="1" applyFont="1" applyFill="1" applyBorder="1" applyAlignment="1">
      <alignment horizontal="center" vertical="center"/>
    </xf>
    <xf numFmtId="165" fontId="0" fillId="9" borderId="3" xfId="0" applyNumberFormat="1" applyFill="1" applyBorder="1"/>
    <xf numFmtId="1" fontId="21" fillId="10" borderId="0" xfId="2" applyNumberFormat="1" applyFont="1" applyFill="1" applyBorder="1" applyAlignment="1">
      <alignment horizontal="right" vertical="center"/>
    </xf>
    <xf numFmtId="172" fontId="21" fillId="10" borderId="0" xfId="2" applyNumberFormat="1" applyFont="1" applyFill="1" applyBorder="1" applyAlignment="1">
      <alignment horizontal="center" vertical="center"/>
    </xf>
    <xf numFmtId="1" fontId="21" fillId="10" borderId="0" xfId="2" applyNumberFormat="1" applyFont="1" applyFill="1" applyBorder="1" applyAlignment="1">
      <alignment horizontal="center" vertical="center"/>
    </xf>
    <xf numFmtId="9" fontId="21" fillId="10" borderId="0" xfId="2" applyFont="1" applyFill="1" applyBorder="1" applyAlignment="1">
      <alignment horizontal="center" vertical="center"/>
    </xf>
    <xf numFmtId="2" fontId="21" fillId="10" borderId="0" xfId="2" applyNumberFormat="1" applyFont="1" applyFill="1" applyBorder="1" applyAlignment="1">
      <alignment horizontal="right" vertical="center"/>
    </xf>
    <xf numFmtId="9" fontId="21" fillId="10" borderId="0" xfId="2" applyFont="1" applyFill="1" applyBorder="1" applyAlignment="1">
      <alignment horizontal="right" vertical="center"/>
    </xf>
    <xf numFmtId="2" fontId="21" fillId="10" borderId="0" xfId="2" applyNumberFormat="1" applyFont="1" applyFill="1" applyBorder="1" applyAlignment="1">
      <alignment horizontal="center" vertical="center"/>
    </xf>
    <xf numFmtId="168" fontId="21" fillId="10" borderId="0" xfId="2" applyNumberFormat="1" applyFont="1" applyFill="1" applyBorder="1" applyAlignment="1">
      <alignment horizontal="center" vertical="center"/>
    </xf>
    <xf numFmtId="168" fontId="5" fillId="0" borderId="6" xfId="2" applyNumberFormat="1" applyFont="1" applyFill="1" applyBorder="1" applyAlignment="1">
      <alignment horizontal="center" vertical="center"/>
    </xf>
    <xf numFmtId="0" fontId="8" fillId="9" borderId="5" xfId="0" applyFont="1" applyFill="1" applyBorder="1"/>
    <xf numFmtId="0" fontId="0" fillId="9" borderId="0" xfId="0" applyFill="1" applyBorder="1"/>
    <xf numFmtId="1" fontId="24" fillId="10" borderId="0" xfId="2" applyNumberFormat="1" applyFont="1" applyFill="1" applyBorder="1" applyAlignment="1">
      <alignment horizontal="center" vertical="center"/>
    </xf>
    <xf numFmtId="167" fontId="3" fillId="3" borderId="0" xfId="0" applyNumberFormat="1" applyFont="1" applyFill="1" applyBorder="1" applyAlignment="1">
      <alignment horizontal="center" vertical="center"/>
    </xf>
    <xf numFmtId="167" fontId="0" fillId="0" borderId="0" xfId="0" applyNumberFormat="1" applyFill="1" applyBorder="1" applyAlignment="1">
      <alignment horizontal="center" vertical="center"/>
    </xf>
    <xf numFmtId="168" fontId="10" fillId="7" borderId="5" xfId="2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10" fontId="5" fillId="0" borderId="6" xfId="2" applyNumberFormat="1" applyFont="1" applyFill="1" applyBorder="1" applyAlignment="1">
      <alignment horizontal="center" vertical="center"/>
    </xf>
    <xf numFmtId="10" fontId="21" fillId="10" borderId="0" xfId="2" applyNumberFormat="1" applyFont="1" applyFill="1" applyBorder="1" applyAlignment="1">
      <alignment horizontal="center" vertical="center"/>
    </xf>
    <xf numFmtId="168" fontId="21" fillId="10" borderId="0" xfId="2" applyNumberFormat="1" applyFont="1" applyFill="1" applyBorder="1" applyAlignment="1">
      <alignment horizontal="right" vertical="center"/>
    </xf>
    <xf numFmtId="174" fontId="5" fillId="0" borderId="6" xfId="2" applyNumberFormat="1" applyFont="1" applyFill="1" applyBorder="1" applyAlignment="1">
      <alignment horizontal="center" vertical="center"/>
    </xf>
    <xf numFmtId="173" fontId="21" fillId="10" borderId="0" xfId="2" applyNumberFormat="1" applyFont="1" applyFill="1" applyBorder="1" applyAlignment="1">
      <alignment horizontal="center" vertical="center"/>
    </xf>
    <xf numFmtId="174" fontId="21" fillId="10" borderId="0" xfId="2" applyNumberFormat="1" applyFont="1" applyFill="1" applyBorder="1" applyAlignment="1">
      <alignment horizontal="center" vertical="center"/>
    </xf>
    <xf numFmtId="0" fontId="12" fillId="11" borderId="0" xfId="0" applyFont="1" applyFill="1"/>
    <xf numFmtId="166" fontId="5" fillId="0" borderId="6" xfId="2" applyNumberFormat="1" applyFont="1" applyFill="1" applyBorder="1" applyAlignment="1">
      <alignment horizontal="center" vertical="center"/>
    </xf>
    <xf numFmtId="171" fontId="21" fillId="10" borderId="0" xfId="2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Continuous" vertical="center" wrapText="1"/>
    </xf>
    <xf numFmtId="2" fontId="14" fillId="5" borderId="0" xfId="2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2" fontId="14" fillId="2" borderId="0" xfId="2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/>
    </xf>
    <xf numFmtId="0" fontId="14" fillId="8" borderId="0" xfId="0" applyFont="1" applyFill="1" applyBorder="1" applyAlignment="1">
      <alignment horizontal="center" vertical="center" wrapText="1"/>
    </xf>
    <xf numFmtId="0" fontId="15" fillId="8" borderId="0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horizontal="center"/>
    </xf>
    <xf numFmtId="167" fontId="21" fillId="8" borderId="0" xfId="2" applyNumberFormat="1" applyFont="1" applyFill="1" applyBorder="1"/>
    <xf numFmtId="167" fontId="1" fillId="8" borderId="0" xfId="2" applyNumberFormat="1" applyFont="1" applyFill="1" applyBorder="1"/>
    <xf numFmtId="0" fontId="19" fillId="0" borderId="0" xfId="0" applyFont="1" applyBorder="1" applyAlignment="1">
      <alignment vertical="center" wrapText="1"/>
    </xf>
    <xf numFmtId="173" fontId="10" fillId="0" borderId="5" xfId="2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24" fillId="0" borderId="6" xfId="0" applyFont="1" applyFill="1" applyBorder="1"/>
    <xf numFmtId="0" fontId="24" fillId="0" borderId="5" xfId="0" applyFont="1" applyFill="1" applyBorder="1" applyAlignment="1">
      <alignment horizontal="centerContinuous"/>
    </xf>
    <xf numFmtId="0" fontId="24" fillId="0" borderId="0" xfId="0" applyFont="1" applyFill="1" applyBorder="1" applyAlignment="1">
      <alignment horizontal="centerContinuous"/>
    </xf>
    <xf numFmtId="0" fontId="24" fillId="0" borderId="6" xfId="0" applyFont="1" applyFill="1" applyBorder="1" applyAlignment="1">
      <alignment horizontal="centerContinuous"/>
    </xf>
    <xf numFmtId="0" fontId="24" fillId="0" borderId="6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9" fontId="21" fillId="4" borderId="10" xfId="2" applyFont="1" applyFill="1" applyBorder="1"/>
    <xf numFmtId="9" fontId="21" fillId="0" borderId="10" xfId="2" applyFont="1" applyFill="1" applyBorder="1"/>
    <xf numFmtId="9" fontId="22" fillId="0" borderId="10" xfId="2" applyFont="1" applyFill="1" applyBorder="1"/>
    <xf numFmtId="9" fontId="22" fillId="4" borderId="10" xfId="2" applyFont="1" applyFill="1" applyBorder="1"/>
    <xf numFmtId="167" fontId="21" fillId="0" borderId="0" xfId="2" applyNumberFormat="1" applyFont="1" applyFill="1" applyBorder="1"/>
    <xf numFmtId="1" fontId="10" fillId="0" borderId="6" xfId="0" applyNumberFormat="1" applyFont="1" applyFill="1" applyBorder="1" applyAlignment="1">
      <alignment horizontal="center" vertical="center"/>
    </xf>
    <xf numFmtId="0" fontId="12" fillId="8" borderId="0" xfId="0" applyFont="1" applyFill="1" applyBorder="1"/>
    <xf numFmtId="168" fontId="10" fillId="8" borderId="0" xfId="2" applyNumberFormat="1" applyFont="1" applyFill="1" applyBorder="1" applyAlignment="1">
      <alignment horizontal="center" vertical="center"/>
    </xf>
    <xf numFmtId="173" fontId="5" fillId="8" borderId="0" xfId="2" applyNumberFormat="1" applyFont="1" applyFill="1" applyBorder="1" applyAlignment="1">
      <alignment horizontal="center" vertical="center"/>
    </xf>
    <xf numFmtId="167" fontId="5" fillId="8" borderId="0" xfId="2" applyNumberFormat="1" applyFont="1" applyFill="1" applyBorder="1" applyAlignment="1">
      <alignment horizontal="center" vertical="center"/>
    </xf>
    <xf numFmtId="10" fontId="5" fillId="8" borderId="0" xfId="2" applyNumberFormat="1" applyFont="1" applyFill="1" applyBorder="1" applyAlignment="1">
      <alignment horizontal="center" vertical="center"/>
    </xf>
    <xf numFmtId="168" fontId="10" fillId="8" borderId="0" xfId="0" applyNumberFormat="1" applyFont="1" applyFill="1" applyBorder="1" applyAlignment="1">
      <alignment horizontal="center" vertical="center"/>
    </xf>
    <xf numFmtId="174" fontId="5" fillId="8" borderId="0" xfId="2" applyNumberFormat="1" applyFont="1" applyFill="1" applyBorder="1" applyAlignment="1">
      <alignment horizontal="center" vertical="center"/>
    </xf>
    <xf numFmtId="173" fontId="21" fillId="8" borderId="0" xfId="2" applyNumberFormat="1" applyFont="1" applyFill="1" applyBorder="1" applyAlignment="1">
      <alignment horizontal="center" vertical="center"/>
    </xf>
    <xf numFmtId="167" fontId="21" fillId="8" borderId="0" xfId="2" applyNumberFormat="1" applyFont="1" applyFill="1" applyBorder="1" applyAlignment="1">
      <alignment horizontal="center" vertical="center"/>
    </xf>
    <xf numFmtId="10" fontId="21" fillId="8" borderId="0" xfId="2" applyNumberFormat="1" applyFont="1" applyFill="1" applyBorder="1" applyAlignment="1">
      <alignment horizontal="center" vertical="center"/>
    </xf>
    <xf numFmtId="174" fontId="21" fillId="8" borderId="0" xfId="2" applyNumberFormat="1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right" vertical="center"/>
    </xf>
    <xf numFmtId="0" fontId="0" fillId="8" borderId="0" xfId="0" applyFill="1" applyBorder="1" applyAlignment="1">
      <alignment horizontal="right"/>
    </xf>
    <xf numFmtId="0" fontId="8" fillId="8" borderId="0" xfId="0" applyFont="1" applyFill="1" applyBorder="1" applyAlignment="1"/>
    <xf numFmtId="0" fontId="10" fillId="8" borderId="0" xfId="0" applyFont="1" applyFill="1" applyBorder="1" applyAlignment="1">
      <alignment horizontal="right" vertical="center"/>
    </xf>
    <xf numFmtId="0" fontId="1" fillId="8" borderId="0" xfId="0" applyFont="1" applyFill="1" applyBorder="1" applyAlignment="1">
      <alignment horizontal="right"/>
    </xf>
    <xf numFmtId="9" fontId="10" fillId="8" borderId="0" xfId="0" applyNumberFormat="1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center"/>
    </xf>
    <xf numFmtId="9" fontId="8" fillId="8" borderId="0" xfId="0" applyNumberFormat="1" applyFont="1" applyFill="1" applyBorder="1" applyAlignment="1">
      <alignment horizontal="left" vertical="center"/>
    </xf>
    <xf numFmtId="167" fontId="10" fillId="8" borderId="0" xfId="2" applyNumberFormat="1" applyFont="1" applyFill="1" applyBorder="1" applyAlignment="1">
      <alignment horizontal="right" vertical="center"/>
    </xf>
    <xf numFmtId="0" fontId="8" fillId="8" borderId="0" xfId="0" applyFont="1" applyFill="1" applyBorder="1" applyAlignment="1">
      <alignment horizontal="right"/>
    </xf>
    <xf numFmtId="0" fontId="23" fillId="8" borderId="0" xfId="0" applyFont="1" applyFill="1" applyBorder="1"/>
    <xf numFmtId="1" fontId="14" fillId="5" borderId="0" xfId="2" applyNumberFormat="1" applyFont="1" applyFill="1" applyBorder="1" applyAlignment="1">
      <alignment vertical="center" wrapText="1"/>
    </xf>
    <xf numFmtId="0" fontId="0" fillId="0" borderId="10" xfId="0" applyFill="1" applyBorder="1" applyAlignment="1">
      <alignment horizontal="center"/>
    </xf>
    <xf numFmtId="168" fontId="21" fillId="0" borderId="0" xfId="2" applyNumberFormat="1" applyFont="1" applyFill="1" applyBorder="1"/>
    <xf numFmtId="10" fontId="21" fillId="0" borderId="0" xfId="2" applyNumberFormat="1" applyFont="1" applyFill="1" applyBorder="1"/>
    <xf numFmtId="168" fontId="1" fillId="0" borderId="0" xfId="2" applyNumberFormat="1" applyFont="1" applyFill="1" applyBorder="1"/>
    <xf numFmtId="10" fontId="1" fillId="0" borderId="0" xfId="2" applyNumberFormat="1" applyFont="1" applyFill="1" applyBorder="1"/>
    <xf numFmtId="167" fontId="1" fillId="0" borderId="0" xfId="2" applyNumberFormat="1" applyFont="1" applyFill="1" applyBorder="1"/>
    <xf numFmtId="2" fontId="22" fillId="0" borderId="3" xfId="2" applyNumberFormat="1" applyFont="1" applyFill="1" applyBorder="1"/>
    <xf numFmtId="2" fontId="22" fillId="4" borderId="3" xfId="2" applyNumberFormat="1" applyFont="1" applyFill="1" applyBorder="1"/>
    <xf numFmtId="166" fontId="21" fillId="4" borderId="10" xfId="2" applyNumberFormat="1" applyFont="1" applyFill="1" applyBorder="1"/>
    <xf numFmtId="166" fontId="21" fillId="0" borderId="10" xfId="2" applyNumberFormat="1" applyFont="1" applyFill="1" applyBorder="1"/>
    <xf numFmtId="166" fontId="1" fillId="0" borderId="10" xfId="2" applyNumberFormat="1" applyFont="1" applyFill="1" applyBorder="1"/>
    <xf numFmtId="171" fontId="22" fillId="0" borderId="3" xfId="2" applyNumberFormat="1" applyFont="1" applyFill="1" applyBorder="1"/>
    <xf numFmtId="171" fontId="22" fillId="4" borderId="3" xfId="2" applyNumberFormat="1" applyFont="1" applyFill="1" applyBorder="1"/>
    <xf numFmtId="0" fontId="25" fillId="0" borderId="0" xfId="0" applyFont="1" applyFill="1" applyBorder="1" applyAlignment="1">
      <alignment vertical="center" wrapText="1"/>
    </xf>
    <xf numFmtId="175" fontId="21" fillId="4" borderId="3" xfId="2" applyNumberFormat="1" applyFont="1" applyFill="1" applyBorder="1"/>
    <xf numFmtId="175" fontId="21" fillId="0" borderId="3" xfId="2" applyNumberFormat="1" applyFont="1" applyFill="1" applyBorder="1"/>
    <xf numFmtId="175" fontId="22" fillId="0" borderId="3" xfId="2" applyNumberFormat="1" applyFont="1" applyFill="1" applyBorder="1"/>
    <xf numFmtId="175" fontId="22" fillId="4" borderId="3" xfId="2" applyNumberFormat="1" applyFont="1" applyFill="1" applyBorder="1"/>
    <xf numFmtId="175" fontId="1" fillId="0" borderId="3" xfId="2" applyNumberFormat="1" applyFont="1" applyFill="1" applyBorder="1"/>
    <xf numFmtId="10" fontId="22" fillId="0" borderId="10" xfId="2" applyNumberFormat="1" applyFont="1" applyFill="1" applyBorder="1"/>
    <xf numFmtId="10" fontId="22" fillId="4" borderId="10" xfId="2" applyNumberFormat="1" applyFont="1" applyFill="1" applyBorder="1"/>
    <xf numFmtId="166" fontId="14" fillId="0" borderId="0" xfId="0" applyNumberFormat="1" applyFont="1" applyBorder="1" applyAlignment="1">
      <alignment horizontal="center" vertical="center" wrapText="1"/>
    </xf>
    <xf numFmtId="166" fontId="22" fillId="0" borderId="10" xfId="2" applyNumberFormat="1" applyFont="1" applyFill="1" applyBorder="1"/>
    <xf numFmtId="166" fontId="22" fillId="4" borderId="10" xfId="2" applyNumberFormat="1" applyFont="1" applyFill="1" applyBorder="1"/>
    <xf numFmtId="172" fontId="0" fillId="12" borderId="3" xfId="0" applyNumberFormat="1" applyFill="1" applyBorder="1" applyAlignment="1"/>
    <xf numFmtId="0" fontId="0" fillId="12" borderId="3" xfId="0" applyFill="1" applyBorder="1" applyAlignment="1"/>
    <xf numFmtId="1" fontId="0" fillId="13" borderId="10" xfId="0" applyNumberFormat="1" applyFill="1" applyBorder="1" applyAlignment="1"/>
    <xf numFmtId="1" fontId="0" fillId="13" borderId="11" xfId="0" applyNumberFormat="1" applyFill="1" applyBorder="1" applyAlignment="1"/>
    <xf numFmtId="1" fontId="0" fillId="13" borderId="12" xfId="0" applyNumberFormat="1" applyFill="1" applyBorder="1" applyAlignment="1"/>
    <xf numFmtId="1" fontId="0" fillId="14" borderId="10" xfId="0" applyNumberFormat="1" applyFill="1" applyBorder="1" applyAlignment="1"/>
    <xf numFmtId="1" fontId="0" fillId="14" borderId="11" xfId="0" applyNumberFormat="1" applyFill="1" applyBorder="1" applyAlignment="1"/>
    <xf numFmtId="1" fontId="0" fillId="14" borderId="12" xfId="0" applyNumberFormat="1" applyFill="1" applyBorder="1" applyAlignment="1"/>
    <xf numFmtId="0" fontId="0" fillId="0" borderId="0" xfId="0" applyAlignment="1"/>
    <xf numFmtId="172" fontId="0" fillId="12" borderId="3" xfId="0" applyNumberFormat="1" applyFill="1" applyBorder="1" applyAlignment="1">
      <alignment wrapText="1"/>
    </xf>
    <xf numFmtId="0" fontId="0" fillId="12" borderId="3" xfId="0" applyFill="1" applyBorder="1" applyAlignment="1">
      <alignment wrapText="1"/>
    </xf>
    <xf numFmtId="1" fontId="0" fillId="13" borderId="3" xfId="0" applyNumberFormat="1" applyFill="1" applyBorder="1" applyAlignment="1">
      <alignment horizontal="center" wrapText="1"/>
    </xf>
    <xf numFmtId="1" fontId="0" fillId="14" borderId="3" xfId="0" applyNumberFormat="1" applyFill="1" applyBorder="1" applyAlignment="1">
      <alignment horizontal="center" wrapText="1"/>
    </xf>
    <xf numFmtId="0" fontId="0" fillId="0" borderId="0" xfId="0" applyAlignment="1">
      <alignment wrapText="1"/>
    </xf>
    <xf numFmtId="172" fontId="22" fillId="0" borderId="0" xfId="0" applyNumberFormat="1" applyFont="1"/>
    <xf numFmtId="0" fontId="22" fillId="12" borderId="0" xfId="0" applyFont="1" applyFill="1"/>
    <xf numFmtId="1" fontId="22" fillId="0" borderId="0" xfId="0" applyNumberFormat="1" applyFont="1"/>
    <xf numFmtId="0" fontId="22" fillId="0" borderId="0" xfId="0" applyFont="1"/>
    <xf numFmtId="172" fontId="0" fillId="12" borderId="0" xfId="0" applyNumberFormat="1" applyFill="1"/>
    <xf numFmtId="0" fontId="0" fillId="12" borderId="0" xfId="0" applyFill="1"/>
    <xf numFmtId="1" fontId="0" fillId="12" borderId="0" xfId="0" applyNumberFormat="1" applyFill="1"/>
    <xf numFmtId="172" fontId="24" fillId="0" borderId="0" xfId="0" applyNumberFormat="1" applyFont="1" applyFill="1"/>
    <xf numFmtId="0" fontId="24" fillId="12" borderId="0" xfId="0" applyFont="1" applyFill="1"/>
    <xf numFmtId="1" fontId="24" fillId="0" borderId="3" xfId="0" applyNumberFormat="1" applyFont="1" applyBorder="1"/>
    <xf numFmtId="0" fontId="24" fillId="0" borderId="0" xfId="0" applyFont="1" applyFill="1"/>
    <xf numFmtId="172" fontId="24" fillId="0" borderId="0" xfId="0" applyNumberFormat="1" applyFont="1" applyFill="1" applyAlignment="1">
      <alignment horizontal="center" vertical="center"/>
    </xf>
    <xf numFmtId="0" fontId="24" fillId="12" borderId="0" xfId="0" applyFont="1" applyFill="1" applyAlignment="1">
      <alignment horizontal="center" vertical="center"/>
    </xf>
    <xf numFmtId="1" fontId="24" fillId="0" borderId="3" xfId="0" applyNumberFormat="1" applyFont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172" fontId="24" fillId="15" borderId="3" xfId="0" applyNumberFormat="1" applyFont="1" applyFill="1" applyBorder="1"/>
    <xf numFmtId="0" fontId="24" fillId="0" borderId="0" xfId="0" applyFont="1"/>
    <xf numFmtId="172" fontId="24" fillId="0" borderId="3" xfId="0" applyNumberFormat="1" applyFont="1" applyBorder="1"/>
    <xf numFmtId="172" fontId="0" fillId="12" borderId="3" xfId="0" applyNumberFormat="1" applyFill="1" applyBorder="1"/>
    <xf numFmtId="172" fontId="0" fillId="0" borderId="3" xfId="0" applyNumberFormat="1" applyBorder="1"/>
    <xf numFmtId="172" fontId="0" fillId="0" borderId="0" xfId="0" applyNumberFormat="1"/>
    <xf numFmtId="1" fontId="0" fillId="16" borderId="11" xfId="0" applyNumberFormat="1" applyFill="1" applyBorder="1" applyAlignment="1"/>
    <xf numFmtId="1" fontId="0" fillId="16" borderId="12" xfId="0" applyNumberFormat="1" applyFill="1" applyBorder="1" applyAlignment="1"/>
    <xf numFmtId="1" fontId="0" fillId="16" borderId="10" xfId="0" applyNumberFormat="1" applyFill="1" applyBorder="1" applyAlignment="1"/>
    <xf numFmtId="1" fontId="0" fillId="16" borderId="3" xfId="0" applyNumberFormat="1" applyFill="1" applyBorder="1" applyAlignment="1">
      <alignment horizontal="center" wrapText="1"/>
    </xf>
    <xf numFmtId="1" fontId="10" fillId="0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168" fontId="10" fillId="0" borderId="5" xfId="0" applyNumberFormat="1" applyFont="1" applyFill="1" applyBorder="1" applyAlignment="1">
      <alignment horizontal="center" vertical="center"/>
    </xf>
    <xf numFmtId="9" fontId="10" fillId="0" borderId="5" xfId="2" applyFont="1" applyFill="1" applyBorder="1" applyAlignment="1">
      <alignment horizontal="center" vertical="center"/>
    </xf>
    <xf numFmtId="167" fontId="10" fillId="0" borderId="5" xfId="2" applyNumberFormat="1" applyFont="1" applyFill="1" applyBorder="1" applyAlignment="1">
      <alignment horizontal="center" vertical="center"/>
    </xf>
    <xf numFmtId="167" fontId="8" fillId="0" borderId="5" xfId="0" applyNumberFormat="1" applyFont="1" applyFill="1" applyBorder="1"/>
    <xf numFmtId="2" fontId="10" fillId="0" borderId="5" xfId="2" applyNumberFormat="1" applyFont="1" applyFill="1" applyBorder="1" applyAlignment="1">
      <alignment horizontal="center" vertical="center"/>
    </xf>
    <xf numFmtId="9" fontId="10" fillId="0" borderId="5" xfId="2" applyNumberFormat="1" applyFont="1" applyFill="1" applyBorder="1" applyAlignment="1">
      <alignment horizontal="center" vertical="center"/>
    </xf>
    <xf numFmtId="168" fontId="10" fillId="0" borderId="5" xfId="2" applyNumberFormat="1" applyFont="1" applyFill="1" applyBorder="1" applyAlignment="1">
      <alignment horizontal="center" vertical="center"/>
    </xf>
    <xf numFmtId="0" fontId="0" fillId="8" borderId="0" xfId="0" applyFont="1" applyFill="1"/>
    <xf numFmtId="9" fontId="0" fillId="0" borderId="3" xfId="2" applyFont="1" applyFill="1" applyBorder="1"/>
    <xf numFmtId="0" fontId="0" fillId="15" borderId="3" xfId="0" applyFill="1" applyBorder="1"/>
    <xf numFmtId="9" fontId="0" fillId="15" borderId="3" xfId="2" applyFont="1" applyFill="1" applyBorder="1"/>
    <xf numFmtId="9" fontId="21" fillId="15" borderId="3" xfId="2" applyFont="1" applyFill="1" applyBorder="1"/>
    <xf numFmtId="0" fontId="27" fillId="18" borderId="0" xfId="0" applyFont="1" applyFill="1"/>
    <xf numFmtId="0" fontId="27" fillId="18" borderId="0" xfId="0" quotePrefix="1" applyFont="1" applyFill="1"/>
    <xf numFmtId="0" fontId="28" fillId="18" borderId="0" xfId="0" applyFont="1" applyFill="1"/>
    <xf numFmtId="0" fontId="29" fillId="18" borderId="0" xfId="0" applyFont="1" applyFill="1"/>
    <xf numFmtId="164" fontId="16" fillId="17" borderId="13" xfId="3" applyFont="1" applyFill="1" applyBorder="1" applyAlignment="1">
      <alignment vertical="top" wrapText="1"/>
    </xf>
    <xf numFmtId="164" fontId="16" fillId="17" borderId="14" xfId="3" applyFont="1" applyFill="1" applyBorder="1" applyAlignment="1">
      <alignment vertical="top" wrapText="1"/>
    </xf>
    <xf numFmtId="164" fontId="16" fillId="17" borderId="13" xfId="3" applyFont="1" applyFill="1" applyBorder="1" applyAlignment="1">
      <alignment horizontal="left" vertical="center"/>
    </xf>
    <xf numFmtId="164" fontId="16" fillId="17" borderId="14" xfId="3" applyFont="1" applyFill="1" applyBorder="1" applyAlignment="1">
      <alignment horizontal="left" vertical="center"/>
    </xf>
    <xf numFmtId="164" fontId="16" fillId="0" borderId="13" xfId="3" applyFont="1" applyFill="1" applyBorder="1" applyAlignment="1">
      <alignment horizontal="left" vertical="center"/>
    </xf>
    <xf numFmtId="164" fontId="16" fillId="0" borderId="14" xfId="3" applyFont="1" applyFill="1" applyBorder="1" applyAlignment="1">
      <alignment horizontal="left" vertical="center"/>
    </xf>
    <xf numFmtId="164" fontId="16" fillId="17" borderId="15" xfId="3" applyFont="1" applyFill="1" applyBorder="1" applyAlignment="1">
      <alignment horizontal="left" vertical="center"/>
    </xf>
    <xf numFmtId="164" fontId="16" fillId="17" borderId="16" xfId="3" applyFont="1" applyFill="1" applyBorder="1" applyAlignment="1">
      <alignment horizontal="left" vertical="center"/>
    </xf>
    <xf numFmtId="164" fontId="16" fillId="0" borderId="15" xfId="3" applyFont="1" applyFill="1" applyBorder="1" applyAlignment="1">
      <alignment horizontal="left" vertical="center"/>
    </xf>
    <xf numFmtId="164" fontId="16" fillId="0" borderId="16" xfId="3" applyFont="1" applyFill="1" applyBorder="1" applyAlignment="1">
      <alignment horizontal="left" vertical="center"/>
    </xf>
    <xf numFmtId="10" fontId="10" fillId="7" borderId="5" xfId="0" applyNumberFormat="1" applyFont="1" applyFill="1" applyBorder="1" applyAlignment="1">
      <alignment horizontal="center" vertical="center"/>
    </xf>
    <xf numFmtId="175" fontId="1" fillId="4" borderId="3" xfId="2" applyNumberFormat="1" applyFont="1" applyFill="1" applyBorder="1"/>
    <xf numFmtId="164" fontId="16" fillId="17" borderId="17" xfId="3" applyFont="1" applyFill="1" applyBorder="1" applyAlignment="1">
      <alignment vertical="top" wrapText="1"/>
    </xf>
    <xf numFmtId="164" fontId="16" fillId="0" borderId="17" xfId="3" applyFont="1" applyFill="1" applyBorder="1" applyAlignment="1">
      <alignment horizontal="left" vertical="center"/>
    </xf>
    <xf numFmtId="164" fontId="16" fillId="0" borderId="18" xfId="3" applyFont="1" applyFill="1" applyBorder="1" applyAlignment="1">
      <alignment horizontal="left" vertical="center"/>
    </xf>
    <xf numFmtId="0" fontId="13" fillId="8" borderId="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4" fillId="0" borderId="5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0" fontId="24" fillId="0" borderId="6" xfId="0" applyFont="1" applyFill="1" applyBorder="1" applyAlignment="1">
      <alignment horizontal="center" wrapText="1"/>
    </xf>
    <xf numFmtId="0" fontId="0" fillId="8" borderId="0" xfId="0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8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9" fontId="14" fillId="0" borderId="10" xfId="2" applyFont="1" applyFill="1" applyBorder="1" applyAlignment="1">
      <alignment horizontal="center" vertical="center"/>
    </xf>
    <xf numFmtId="9" fontId="14" fillId="0" borderId="11" xfId="2" applyFont="1" applyFill="1" applyBorder="1" applyAlignment="1">
      <alignment horizontal="center" vertical="center"/>
    </xf>
    <xf numFmtId="9" fontId="14" fillId="0" borderId="12" xfId="2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00836820083682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A0!$AX$10:$AX$13</c:f>
              <c:strCache>
                <c:ptCount val="4"/>
                <c:pt idx="0">
                  <c:v>S_E2_Prop_infUS</c:v>
                </c:pt>
                <c:pt idx="1">
                  <c:v>S_E3_Surv_trans</c:v>
                </c:pt>
                <c:pt idx="2">
                  <c:v>S_N0_Import_Straw</c:v>
                </c:pt>
                <c:pt idx="3">
                  <c:v>S_E4_Eff_insp</c:v>
                </c:pt>
              </c:strCache>
            </c:strRef>
          </c:cat>
          <c:val>
            <c:numRef>
              <c:f>A0!$BB$10:$BB$13</c:f>
              <c:numCache>
                <c:formatCode>0%</c:formatCode>
                <c:ptCount val="4"/>
                <c:pt idx="0">
                  <c:v>0.73962218764558474</c:v>
                </c:pt>
                <c:pt idx="1">
                  <c:v>0.24359274946181234</c:v>
                </c:pt>
                <c:pt idx="2">
                  <c:v>1.6785062892603002E-2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31380753138075"/>
          <c:y val="0.40418118466898956"/>
          <c:w val="0.22803347280334729"/>
          <c:h val="0.334494773519163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'A1'!$AX$37:$AX$41</c:f>
              <c:numCache>
                <c:formatCode>General</c:formatCode>
                <c:ptCount val="5"/>
              </c:numCache>
            </c:numRef>
          </c:cat>
          <c:val>
            <c:numRef>
              <c:f>'A1'!$BB$37:$BB$41</c:f>
              <c:numCache>
                <c:formatCode>0%</c:formatCode>
                <c:ptCount val="5"/>
                <c:pt idx="0">
                  <c:v>0.27151994382451272</c:v>
                </c:pt>
                <c:pt idx="1">
                  <c:v>0.25989304268624674</c:v>
                </c:pt>
                <c:pt idx="2">
                  <c:v>0.18176128470897132</c:v>
                </c:pt>
                <c:pt idx="3">
                  <c:v>0.17984297323014142</c:v>
                </c:pt>
                <c:pt idx="4">
                  <c:v>0.10698275555012797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'A1'!$AX$62:$AX$67</c:f>
              <c:numCache>
                <c:formatCode>_(* #\ ##0.00_);_(* \(#\ ##0.00\);_(* "-"??_);_(@_)</c:formatCode>
                <c:ptCount val="6"/>
              </c:numCache>
            </c:numRef>
          </c:cat>
          <c:val>
            <c:numRef>
              <c:f>'A1'!$BB$62:$BB$67</c:f>
              <c:numCache>
                <c:formatCode>0%</c:formatCode>
                <c:ptCount val="6"/>
                <c:pt idx="0">
                  <c:v>0.22058255853709643</c:v>
                </c:pt>
                <c:pt idx="1">
                  <c:v>0.20328888594778804</c:v>
                </c:pt>
                <c:pt idx="2">
                  <c:v>0.19698573933759053</c:v>
                </c:pt>
                <c:pt idx="3">
                  <c:v>0.17669214395217764</c:v>
                </c:pt>
                <c:pt idx="4">
                  <c:v>0.13078339895664445</c:v>
                </c:pt>
                <c:pt idx="5">
                  <c:v>7.1667273268702619E-2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'A1'!$AX$89:$AX$94</c:f>
              <c:numCache>
                <c:formatCode>_(* #\ ##0.00_);_(* \(#\ ##0.00\);_(* "-"??_);_(@_)</c:formatCode>
                <c:ptCount val="6"/>
              </c:numCache>
            </c:numRef>
          </c:cat>
          <c:val>
            <c:numRef>
              <c:f>'A1'!$BB$89:$BB$94</c:f>
              <c:numCache>
                <c:formatCode>0%</c:formatCode>
                <c:ptCount val="6"/>
                <c:pt idx="0">
                  <c:v>0.74460977632661618</c:v>
                </c:pt>
                <c:pt idx="1">
                  <c:v>0.22682703749963115</c:v>
                </c:pt>
                <c:pt idx="2">
                  <c:v>1.6720593490098117E-2</c:v>
                </c:pt>
                <c:pt idx="3">
                  <c:v>1.1842592683654436E-2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'A1'!$AX$116:$AX$117</c:f>
              <c:numCache>
                <c:formatCode>General</c:formatCode>
                <c:ptCount val="2"/>
              </c:numCache>
            </c:numRef>
          </c:cat>
          <c:val>
            <c:numRef>
              <c:f>'A1'!$BB$116:$BB$117</c:f>
              <c:numCache>
                <c:formatCode>0%</c:formatCode>
                <c:ptCount val="2"/>
                <c:pt idx="0">
                  <c:v>0.95563493506374797</c:v>
                </c:pt>
                <c:pt idx="1">
                  <c:v>4.4365064936252072E-2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'A1'!$AX$142:$AX$144</c:f>
              <c:numCache>
                <c:formatCode>General</c:formatCode>
                <c:ptCount val="3"/>
              </c:numCache>
            </c:numRef>
          </c:cat>
          <c:val>
            <c:numRef>
              <c:f>'A1'!$BB$142:$BB$144</c:f>
              <c:numCache>
                <c:formatCode>0%</c:formatCode>
                <c:ptCount val="3"/>
                <c:pt idx="0">
                  <c:v>0.95093441115785637</c:v>
                </c:pt>
                <c:pt idx="1">
                  <c:v>4.8300858785498502E-2</c:v>
                </c:pt>
                <c:pt idx="2">
                  <c:v>7.6473005664510151E-4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'A1'!$AX$196:$AX$201</c:f>
              <c:numCache>
                <c:formatCode>General</c:formatCode>
                <c:ptCount val="6"/>
              </c:numCache>
            </c:numRef>
          </c:cat>
          <c:val>
            <c:numRef>
              <c:f>'A1'!$BB$196:$BB$201</c:f>
              <c:numCache>
                <c:formatCode>0%</c:formatCode>
                <c:ptCount val="6"/>
                <c:pt idx="0">
                  <c:v>0.60510135242208973</c:v>
                </c:pt>
                <c:pt idx="1">
                  <c:v>0.29502678130786958</c:v>
                </c:pt>
                <c:pt idx="2">
                  <c:v>9.4212249222368608E-2</c:v>
                </c:pt>
                <c:pt idx="3">
                  <c:v>5.6596170476720872E-3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'A1'!$AX$169:$AX$177</c:f>
              <c:numCache>
                <c:formatCode>_(* #\ ##0.00_);_(* \(#\ ##0.00\);_(* "-"??_);_(@_)</c:formatCode>
                <c:ptCount val="9"/>
              </c:numCache>
            </c:numRef>
          </c:cat>
          <c:val>
            <c:numRef>
              <c:f>'A1'!$BB$169:$BB$177</c:f>
              <c:numCache>
                <c:formatCode>0%</c:formatCode>
                <c:ptCount val="9"/>
                <c:pt idx="0">
                  <c:v>0.67495673611640905</c:v>
                </c:pt>
                <c:pt idx="1">
                  <c:v>0.14647886192898704</c:v>
                </c:pt>
                <c:pt idx="2">
                  <c:v>0.11064311612387728</c:v>
                </c:pt>
                <c:pt idx="3">
                  <c:v>5.8786683958836086E-2</c:v>
                </c:pt>
                <c:pt idx="4">
                  <c:v>6.1071338229212267E-3</c:v>
                </c:pt>
                <c:pt idx="5">
                  <c:v>2.1240458858154693E-3</c:v>
                </c:pt>
                <c:pt idx="6">
                  <c:v>9.0342216315402769E-4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00836820083682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'A2'!$AX$10:$AX$13</c:f>
              <c:numCache>
                <c:formatCode>General</c:formatCode>
                <c:ptCount val="4"/>
              </c:numCache>
            </c:numRef>
          </c:cat>
          <c:val>
            <c:numRef>
              <c:f>'A2'!$BB$10:$BB$13</c:f>
              <c:numCache>
                <c:formatCode>0%</c:formatCode>
                <c:ptCount val="4"/>
                <c:pt idx="0">
                  <c:v>0.73962218764558474</c:v>
                </c:pt>
                <c:pt idx="1">
                  <c:v>0.24359274946181234</c:v>
                </c:pt>
                <c:pt idx="2">
                  <c:v>1.6785062892603002E-2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31380753138075"/>
          <c:y val="0.40418118466898956"/>
          <c:w val="0.22803347280334729"/>
          <c:h val="0.334494773519163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'A2'!$AX$37:$AX$41</c:f>
              <c:numCache>
                <c:formatCode>General</c:formatCode>
                <c:ptCount val="5"/>
              </c:numCache>
            </c:numRef>
          </c:cat>
          <c:val>
            <c:numRef>
              <c:f>'A2'!$BB$37:$BB$41</c:f>
              <c:numCache>
                <c:formatCode>0%</c:formatCode>
                <c:ptCount val="5"/>
                <c:pt idx="0">
                  <c:v>0.27151994382451272</c:v>
                </c:pt>
                <c:pt idx="1">
                  <c:v>0.25989304268624674</c:v>
                </c:pt>
                <c:pt idx="2">
                  <c:v>0.18176128470897132</c:v>
                </c:pt>
                <c:pt idx="3">
                  <c:v>0.17984297323014142</c:v>
                </c:pt>
                <c:pt idx="4">
                  <c:v>0.10698275555012797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'A2'!$AX$62:$AX$67</c:f>
              <c:numCache>
                <c:formatCode>_(* #\ ##0.00_);_(* \(#\ ##0.00\);_(* "-"??_);_(@_)</c:formatCode>
                <c:ptCount val="6"/>
              </c:numCache>
            </c:numRef>
          </c:cat>
          <c:val>
            <c:numRef>
              <c:f>'A2'!$BB$62:$BB$67</c:f>
              <c:numCache>
                <c:formatCode>0%</c:formatCode>
                <c:ptCount val="6"/>
                <c:pt idx="0">
                  <c:v>0.22058255853709643</c:v>
                </c:pt>
                <c:pt idx="1">
                  <c:v>0.20328888594778804</c:v>
                </c:pt>
                <c:pt idx="2">
                  <c:v>0.19698573933759053</c:v>
                </c:pt>
                <c:pt idx="3">
                  <c:v>0.17669214395217764</c:v>
                </c:pt>
                <c:pt idx="4">
                  <c:v>0.13078339895664445</c:v>
                </c:pt>
                <c:pt idx="5">
                  <c:v>7.1667273268702619E-2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A0!$AX$37:$AX$41</c:f>
              <c:strCache>
                <c:ptCount val="5"/>
                <c:pt idx="0">
                  <c:v>S_B1_Surv_stor</c:v>
                </c:pt>
                <c:pt idx="1">
                  <c:v>S_B4_Surv_RROpostPlant</c:v>
                </c:pt>
                <c:pt idx="2">
                  <c:v>S_B5a_Suit_EnvironCyL</c:v>
                </c:pt>
                <c:pt idx="3">
                  <c:v>S_Conv_Packs2ha</c:v>
                </c:pt>
                <c:pt idx="4">
                  <c:v>S_Surv_RROPrePlant</c:v>
                </c:pt>
              </c:strCache>
            </c:strRef>
          </c:cat>
          <c:val>
            <c:numRef>
              <c:f>A0!$BB$37:$BB$41</c:f>
              <c:numCache>
                <c:formatCode>0%</c:formatCode>
                <c:ptCount val="5"/>
                <c:pt idx="0">
                  <c:v>0.31376218025827557</c:v>
                </c:pt>
                <c:pt idx="1">
                  <c:v>0.30384931166822599</c:v>
                </c:pt>
                <c:pt idx="2">
                  <c:v>0.17724145392982388</c:v>
                </c:pt>
                <c:pt idx="3">
                  <c:v>0.10657208867164378</c:v>
                </c:pt>
                <c:pt idx="4">
                  <c:v>9.8574965472030734E-2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'A2'!$AX$89:$AX$94</c:f>
              <c:strCache>
                <c:ptCount val="6"/>
                <c:pt idx="0">
                  <c:v>P_E2a_Prop_Inf</c:v>
                </c:pt>
                <c:pt idx="1">
                  <c:v>P_N0c_Prop_InfCountry</c:v>
                </c:pt>
                <c:pt idx="2">
                  <c:v>P_N0b_Prop_Import</c:v>
                </c:pt>
                <c:pt idx="3">
                  <c:v>P_N0a_Consum_Poins</c:v>
                </c:pt>
                <c:pt idx="4">
                  <c:v>P_E4_Surv_Insp</c:v>
                </c:pt>
                <c:pt idx="5">
                  <c:v>P_E2b_Surv_PreExport</c:v>
                </c:pt>
              </c:strCache>
            </c:strRef>
          </c:cat>
          <c:val>
            <c:numRef>
              <c:f>'A2'!$BB$89:$BB$94</c:f>
              <c:numCache>
                <c:formatCode>0%</c:formatCode>
                <c:ptCount val="6"/>
                <c:pt idx="0">
                  <c:v>0.75765187277448187</c:v>
                </c:pt>
                <c:pt idx="1">
                  <c:v>0.21939821013777439</c:v>
                </c:pt>
                <c:pt idx="2">
                  <c:v>1.378721685220116E-2</c:v>
                </c:pt>
                <c:pt idx="3">
                  <c:v>9.1627002355424772E-3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'A2'!$AX$116:$AX$117</c:f>
              <c:strCache>
                <c:ptCount val="2"/>
                <c:pt idx="0">
                  <c:v>P_Surv_Cultivation</c:v>
                </c:pt>
                <c:pt idx="1">
                  <c:v>P_B2_Surv_RRPPrePlant</c:v>
                </c:pt>
              </c:strCache>
            </c:strRef>
          </c:cat>
          <c:val>
            <c:numRef>
              <c:f>'A2'!$BB$116:$BB$117</c:f>
              <c:numCache>
                <c:formatCode>0%</c:formatCode>
                <c:ptCount val="2"/>
                <c:pt idx="0">
                  <c:v>0.95644315775670419</c:v>
                </c:pt>
                <c:pt idx="1">
                  <c:v>4.3556842243295799E-2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'A2'!$AX$142:$AX$144</c:f>
              <c:strCache>
                <c:ptCount val="3"/>
                <c:pt idx="0">
                  <c:v>P_Conv_GH2NPop</c:v>
                </c:pt>
                <c:pt idx="1">
                  <c:v>P_B5_Prop_EstOut</c:v>
                </c:pt>
                <c:pt idx="2">
                  <c:v>P_B2_Surv_RRPPrePlant</c:v>
                </c:pt>
              </c:strCache>
            </c:strRef>
          </c:cat>
          <c:val>
            <c:numRef>
              <c:f>'A2'!$BB$142:$BB$144</c:f>
              <c:numCache>
                <c:formatCode>0%</c:formatCode>
                <c:ptCount val="3"/>
                <c:pt idx="0">
                  <c:v>0.95129317687229764</c:v>
                </c:pt>
                <c:pt idx="1">
                  <c:v>4.7780459468718964E-2</c:v>
                </c:pt>
                <c:pt idx="2">
                  <c:v>9.2636365898333495E-4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'A2'!$AX$196:$AX$201</c:f>
              <c:numCache>
                <c:formatCode>General</c:formatCode>
                <c:ptCount val="6"/>
              </c:numCache>
            </c:numRef>
          </c:cat>
          <c:val>
            <c:numRef>
              <c:f>'A2'!$BB$196:$BB$201</c:f>
              <c:numCache>
                <c:formatCode>0%</c:formatCode>
                <c:ptCount val="6"/>
                <c:pt idx="0">
                  <c:v>0.58821241003695779</c:v>
                </c:pt>
                <c:pt idx="1">
                  <c:v>0.31359472402071115</c:v>
                </c:pt>
                <c:pt idx="2">
                  <c:v>9.4487824306925663E-2</c:v>
                </c:pt>
                <c:pt idx="3">
                  <c:v>3.7050416354053781E-3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'A2'!$AX$169:$AX$177</c:f>
              <c:strCache>
                <c:ptCount val="9"/>
                <c:pt idx="0">
                  <c:v>P_Conv_GH2NPop</c:v>
                </c:pt>
                <c:pt idx="1">
                  <c:v>P_E2a_Prop_Inf</c:v>
                </c:pt>
                <c:pt idx="2">
                  <c:v>P_B5_Prop_EstOut</c:v>
                </c:pt>
                <c:pt idx="3">
                  <c:v>P_N0c_Prop_InfCountry</c:v>
                </c:pt>
                <c:pt idx="4">
                  <c:v>P_N0b_Prop_Import</c:v>
                </c:pt>
                <c:pt idx="5">
                  <c:v>P_N0a_Consum_Poins</c:v>
                </c:pt>
                <c:pt idx="6">
                  <c:v>P_B2_Surv_RRPPrePlant</c:v>
                </c:pt>
                <c:pt idx="7">
                  <c:v>P_E4_Surv_Insp</c:v>
                </c:pt>
                <c:pt idx="8">
                  <c:v>P_E2b_Surv_PreExport</c:v>
                </c:pt>
              </c:strCache>
            </c:strRef>
          </c:cat>
          <c:val>
            <c:numRef>
              <c:f>'A2'!$BB$169:$BB$177</c:f>
              <c:numCache>
                <c:formatCode>0%</c:formatCode>
                <c:ptCount val="9"/>
                <c:pt idx="0">
                  <c:v>0.60537286793558853</c:v>
                </c:pt>
                <c:pt idx="1">
                  <c:v>0.18563998022686606</c:v>
                </c:pt>
                <c:pt idx="2">
                  <c:v>0.12200286097999502</c:v>
                </c:pt>
                <c:pt idx="3">
                  <c:v>7.7382072066948693E-2</c:v>
                </c:pt>
                <c:pt idx="4">
                  <c:v>5.358869256713898E-3</c:v>
                </c:pt>
                <c:pt idx="5">
                  <c:v>2.314156601470736E-3</c:v>
                </c:pt>
                <c:pt idx="6">
                  <c:v>1.9291929324170031E-3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A0!$AX$62:$AX$67</c:f>
              <c:strCache>
                <c:ptCount val="6"/>
                <c:pt idx="0">
                  <c:v>S_B2c_Prop_TransfRun</c:v>
                </c:pt>
                <c:pt idx="1">
                  <c:v>S_B2b_Surv_RROprefruitH</c:v>
                </c:pt>
                <c:pt idx="2">
                  <c:v>S_B1_Surv_stor</c:v>
                </c:pt>
                <c:pt idx="3">
                  <c:v>S_B4_Surv_RROpostPlant</c:v>
                </c:pt>
                <c:pt idx="4">
                  <c:v>S_Conv_Packs2ha</c:v>
                </c:pt>
                <c:pt idx="5">
                  <c:v>S_Surv_RROPrePlant</c:v>
                </c:pt>
              </c:strCache>
            </c:strRef>
          </c:cat>
          <c:val>
            <c:numRef>
              <c:f>A0!$BB$62:$BB$67</c:f>
              <c:numCache>
                <c:formatCode>0%</c:formatCode>
                <c:ptCount val="6"/>
                <c:pt idx="0">
                  <c:v>0.23892653592424717</c:v>
                </c:pt>
                <c:pt idx="1">
                  <c:v>0.22148560051894434</c:v>
                </c:pt>
                <c:pt idx="2">
                  <c:v>0.20470558477110559</c:v>
                </c:pt>
                <c:pt idx="3">
                  <c:v>0.20106644690408099</c:v>
                </c:pt>
                <c:pt idx="4">
                  <c:v>7.1085580936139661E-2</c:v>
                </c:pt>
                <c:pt idx="5">
                  <c:v>6.2730250945482291E-2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A0!$AX$89:$AX$94</c:f>
              <c:strCache>
                <c:ptCount val="6"/>
                <c:pt idx="0">
                  <c:v>P_E2a_Prop_Inf</c:v>
                </c:pt>
                <c:pt idx="1">
                  <c:v>P_N0c_Prop_InfCountry</c:v>
                </c:pt>
                <c:pt idx="2">
                  <c:v>P_N0b_Prop_Import</c:v>
                </c:pt>
                <c:pt idx="3">
                  <c:v>P_N0a_Consum_Poins</c:v>
                </c:pt>
                <c:pt idx="4">
                  <c:v>P_E2b_Surv_PreExport</c:v>
                </c:pt>
                <c:pt idx="5">
                  <c:v>P_E4_Surv_Insp</c:v>
                </c:pt>
              </c:strCache>
            </c:strRef>
          </c:cat>
          <c:val>
            <c:numRef>
              <c:f>A0!$BB$89:$BB$94</c:f>
              <c:numCache>
                <c:formatCode>0%</c:formatCode>
                <c:ptCount val="6"/>
                <c:pt idx="0">
                  <c:v>0.74460977632661618</c:v>
                </c:pt>
                <c:pt idx="1">
                  <c:v>0.22682703749963115</c:v>
                </c:pt>
                <c:pt idx="2">
                  <c:v>1.6720593490098117E-2</c:v>
                </c:pt>
                <c:pt idx="3">
                  <c:v>1.1842592683654436E-2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A0!$AX$116:$AX$117</c:f>
              <c:strCache>
                <c:ptCount val="2"/>
                <c:pt idx="0">
                  <c:v>P_Surv_Cultivation</c:v>
                </c:pt>
                <c:pt idx="1">
                  <c:v>P_B2_Surv_RRPPrePlant</c:v>
                </c:pt>
              </c:strCache>
            </c:strRef>
          </c:cat>
          <c:val>
            <c:numRef>
              <c:f>A0!$BB$116:$BB$117</c:f>
              <c:numCache>
                <c:formatCode>0%</c:formatCode>
                <c:ptCount val="2"/>
                <c:pt idx="0">
                  <c:v>0.95563493506374797</c:v>
                </c:pt>
                <c:pt idx="1">
                  <c:v>4.4365064936252072E-2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A0!$AX$142:$AX$144</c:f>
              <c:strCache>
                <c:ptCount val="3"/>
                <c:pt idx="0">
                  <c:v>P_Conv_GH2NPop</c:v>
                </c:pt>
                <c:pt idx="1">
                  <c:v>P_B5_Prop_EstOut</c:v>
                </c:pt>
                <c:pt idx="2">
                  <c:v>P_B2_Surv_RRPPrePlant</c:v>
                </c:pt>
              </c:strCache>
            </c:strRef>
          </c:cat>
          <c:val>
            <c:numRef>
              <c:f>A0!$BB$142:$BB$144</c:f>
              <c:numCache>
                <c:formatCode>0%</c:formatCode>
                <c:ptCount val="3"/>
                <c:pt idx="0">
                  <c:v>0.95093441115785637</c:v>
                </c:pt>
                <c:pt idx="1">
                  <c:v>4.8300858785498502E-2</c:v>
                </c:pt>
                <c:pt idx="2">
                  <c:v>7.6473005664510151E-4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A0!$AX$196:$AX$201</c:f>
              <c:strCache>
                <c:ptCount val="6"/>
                <c:pt idx="0">
                  <c:v>C_Inf_PreHarv</c:v>
                </c:pt>
                <c:pt idx="1">
                  <c:v>C_E2b_Surv_PostHarv</c:v>
                </c:pt>
                <c:pt idx="2">
                  <c:v>C_E5_Prop_Host_E11</c:v>
                </c:pt>
                <c:pt idx="3">
                  <c:v>C_N0_Import_Citrus</c:v>
                </c:pt>
                <c:pt idx="4">
                  <c:v>C_E3_Surv_Insp</c:v>
                </c:pt>
                <c:pt idx="5">
                  <c:v>C_E2c_Surv_Cert</c:v>
                </c:pt>
              </c:strCache>
            </c:strRef>
          </c:cat>
          <c:val>
            <c:numRef>
              <c:f>A0!$BB$196:$BB$201</c:f>
              <c:numCache>
                <c:formatCode>0%</c:formatCode>
                <c:ptCount val="6"/>
                <c:pt idx="0">
                  <c:v>0.58821241003695779</c:v>
                </c:pt>
                <c:pt idx="1">
                  <c:v>0.31359472402071115</c:v>
                </c:pt>
                <c:pt idx="2">
                  <c:v>9.4487824306925663E-2</c:v>
                </c:pt>
                <c:pt idx="3">
                  <c:v>3.7050416354053781E-3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8786610878661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33CCCC"/>
              </a:solidFill>
              <a:ln w="25400">
                <a:noFill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A0!$AX$169:$AX$177</c:f>
              <c:strCache>
                <c:ptCount val="9"/>
                <c:pt idx="0">
                  <c:v>P_Conv_GH2NPop</c:v>
                </c:pt>
                <c:pt idx="1">
                  <c:v>P_E2a_Prop_Inf</c:v>
                </c:pt>
                <c:pt idx="2">
                  <c:v>P_B5_Prop_EstOut</c:v>
                </c:pt>
                <c:pt idx="3">
                  <c:v>P_N0c_Prop_InfCountry</c:v>
                </c:pt>
                <c:pt idx="4">
                  <c:v>P_N0b_Prop_Import</c:v>
                </c:pt>
                <c:pt idx="5">
                  <c:v>P_N0a_Consum_Poins</c:v>
                </c:pt>
                <c:pt idx="6">
                  <c:v>P_B2_Surv_RRPPrePlant</c:v>
                </c:pt>
                <c:pt idx="7">
                  <c:v>P_E4_Surv_Insp</c:v>
                </c:pt>
                <c:pt idx="8">
                  <c:v>P_E2b_Surv_PreExport</c:v>
                </c:pt>
              </c:strCache>
            </c:strRef>
          </c:cat>
          <c:val>
            <c:numRef>
              <c:f>A0!$BB$169:$BB$177</c:f>
              <c:numCache>
                <c:formatCode>0%</c:formatCode>
                <c:ptCount val="9"/>
                <c:pt idx="0">
                  <c:v>0.67495673611640905</c:v>
                </c:pt>
                <c:pt idx="1">
                  <c:v>0.14647886192898704</c:v>
                </c:pt>
                <c:pt idx="2">
                  <c:v>0.11064311612387728</c:v>
                </c:pt>
                <c:pt idx="3">
                  <c:v>5.8786683958836086E-2</c:v>
                </c:pt>
                <c:pt idx="4">
                  <c:v>6.1071338229212267E-3</c:v>
                </c:pt>
                <c:pt idx="5">
                  <c:v>2.1240458858154693E-3</c:v>
                </c:pt>
                <c:pt idx="6">
                  <c:v>9.0342216315402769E-4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11297071129708"/>
          <c:y val="0.3623693379790941"/>
          <c:w val="0.27405857740585771"/>
          <c:h val="0.418118466898954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Sensitivity</a:t>
            </a:r>
          </a:p>
        </c:rich>
      </c:tx>
      <c:layout>
        <c:manualLayout>
          <c:xMode val="edge"/>
          <c:yMode val="edge"/>
          <c:x val="0.38912133891213391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00836820083682"/>
          <c:y val="0.24738675958188153"/>
          <c:w val="0.38702928870292885"/>
          <c:h val="0.64459930313588854"/>
        </c:manualLayout>
      </c:layout>
      <c:pieChart>
        <c:varyColors val="1"/>
        <c:ser>
          <c:idx val="0"/>
          <c:order val="0"/>
          <c:spPr>
            <a:solidFill>
              <a:srgbClr val="666699"/>
            </a:solidFill>
            <a:ln w="25400">
              <a:noFill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69696"/>
              </a:solidFill>
              <a:ln w="25400">
                <a:noFill/>
              </a:ln>
            </c:spPr>
          </c:dPt>
          <c:dPt>
            <c:idx val="3"/>
            <c:bubble3D val="0"/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'A1'!$AX$10:$AX$13</c:f>
              <c:numCache>
                <c:formatCode>General</c:formatCode>
                <c:ptCount val="4"/>
              </c:numCache>
            </c:numRef>
          </c:cat>
          <c:val>
            <c:numRef>
              <c:f>'A1'!$BB$10:$BB$13</c:f>
              <c:numCache>
                <c:formatCode>0%</c:formatCode>
                <c:ptCount val="4"/>
                <c:pt idx="0">
                  <c:v>0.73962218764558474</c:v>
                </c:pt>
                <c:pt idx="1">
                  <c:v>0.24359274946181234</c:v>
                </c:pt>
                <c:pt idx="2">
                  <c:v>1.6785062892603002E-2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31380753138075"/>
          <c:y val="0.40418118466898956"/>
          <c:w val="0.22803347280334729"/>
          <c:h val="0.334494773519163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7.xml"/><Relationship Id="rId21" Type="http://schemas.openxmlformats.org/officeDocument/2006/relationships/image" Target="../media/image18.emf"/><Relationship Id="rId34" Type="http://schemas.openxmlformats.org/officeDocument/2006/relationships/image" Target="../media/image26.emf"/><Relationship Id="rId42" Type="http://schemas.openxmlformats.org/officeDocument/2006/relationships/image" Target="../media/image34.emf"/><Relationship Id="rId47" Type="http://schemas.openxmlformats.org/officeDocument/2006/relationships/image" Target="../media/image39.emf"/><Relationship Id="rId50" Type="http://schemas.openxmlformats.org/officeDocument/2006/relationships/image" Target="../media/image42.png"/><Relationship Id="rId55" Type="http://schemas.openxmlformats.org/officeDocument/2006/relationships/image" Target="../media/image47.png"/><Relationship Id="rId63" Type="http://schemas.openxmlformats.org/officeDocument/2006/relationships/image" Target="../media/image55.png"/><Relationship Id="rId68" Type="http://schemas.openxmlformats.org/officeDocument/2006/relationships/image" Target="../media/image60.png"/><Relationship Id="rId76" Type="http://schemas.openxmlformats.org/officeDocument/2006/relationships/image" Target="../media/image68.png"/><Relationship Id="rId84" Type="http://schemas.openxmlformats.org/officeDocument/2006/relationships/image" Target="../media/image76.png"/><Relationship Id="rId89" Type="http://schemas.openxmlformats.org/officeDocument/2006/relationships/image" Target="../media/image81.png"/><Relationship Id="rId97" Type="http://schemas.openxmlformats.org/officeDocument/2006/relationships/image" Target="../media/image89.emf"/><Relationship Id="rId7" Type="http://schemas.openxmlformats.org/officeDocument/2006/relationships/image" Target="../media/image5.emf"/><Relationship Id="rId71" Type="http://schemas.openxmlformats.org/officeDocument/2006/relationships/image" Target="../media/image63.png"/><Relationship Id="rId92" Type="http://schemas.openxmlformats.org/officeDocument/2006/relationships/image" Target="../media/image84.png"/><Relationship Id="rId2" Type="http://schemas.openxmlformats.org/officeDocument/2006/relationships/image" Target="../media/image2.emf"/><Relationship Id="rId16" Type="http://schemas.openxmlformats.org/officeDocument/2006/relationships/chart" Target="../charts/chart3.xml"/><Relationship Id="rId29" Type="http://schemas.openxmlformats.org/officeDocument/2006/relationships/image" Target="../media/image22.emf"/><Relationship Id="rId11" Type="http://schemas.openxmlformats.org/officeDocument/2006/relationships/image" Target="../media/image9.emf"/><Relationship Id="rId24" Type="http://schemas.openxmlformats.org/officeDocument/2006/relationships/chart" Target="../charts/chart5.xml"/><Relationship Id="rId32" Type="http://schemas.openxmlformats.org/officeDocument/2006/relationships/chart" Target="../charts/chart8.xml"/><Relationship Id="rId37" Type="http://schemas.openxmlformats.org/officeDocument/2006/relationships/image" Target="../media/image29.emf"/><Relationship Id="rId40" Type="http://schemas.openxmlformats.org/officeDocument/2006/relationships/image" Target="../media/image32.emf"/><Relationship Id="rId45" Type="http://schemas.openxmlformats.org/officeDocument/2006/relationships/image" Target="../media/image37.emf"/><Relationship Id="rId53" Type="http://schemas.openxmlformats.org/officeDocument/2006/relationships/image" Target="../media/image45.png"/><Relationship Id="rId58" Type="http://schemas.openxmlformats.org/officeDocument/2006/relationships/image" Target="../media/image50.png"/><Relationship Id="rId66" Type="http://schemas.openxmlformats.org/officeDocument/2006/relationships/image" Target="../media/image58.png"/><Relationship Id="rId74" Type="http://schemas.openxmlformats.org/officeDocument/2006/relationships/image" Target="../media/image66.png"/><Relationship Id="rId79" Type="http://schemas.openxmlformats.org/officeDocument/2006/relationships/image" Target="../media/image71.png"/><Relationship Id="rId87" Type="http://schemas.openxmlformats.org/officeDocument/2006/relationships/image" Target="../media/image79.png"/><Relationship Id="rId5" Type="http://schemas.openxmlformats.org/officeDocument/2006/relationships/chart" Target="../charts/chart2.xml"/><Relationship Id="rId61" Type="http://schemas.openxmlformats.org/officeDocument/2006/relationships/image" Target="../media/image53.png"/><Relationship Id="rId82" Type="http://schemas.openxmlformats.org/officeDocument/2006/relationships/image" Target="../media/image74.png"/><Relationship Id="rId90" Type="http://schemas.openxmlformats.org/officeDocument/2006/relationships/image" Target="../media/image82.png"/><Relationship Id="rId95" Type="http://schemas.openxmlformats.org/officeDocument/2006/relationships/image" Target="../media/image87.emf"/><Relationship Id="rId19" Type="http://schemas.openxmlformats.org/officeDocument/2006/relationships/image" Target="../media/image16.emf"/><Relationship Id="rId14" Type="http://schemas.openxmlformats.org/officeDocument/2006/relationships/image" Target="../media/image12.emf"/><Relationship Id="rId22" Type="http://schemas.openxmlformats.org/officeDocument/2006/relationships/image" Target="../media/image19.emf"/><Relationship Id="rId27" Type="http://schemas.openxmlformats.org/officeDocument/2006/relationships/image" Target="../media/image20.emf"/><Relationship Id="rId30" Type="http://schemas.openxmlformats.org/officeDocument/2006/relationships/image" Target="../media/image23.emf"/><Relationship Id="rId35" Type="http://schemas.openxmlformats.org/officeDocument/2006/relationships/image" Target="../media/image27.emf"/><Relationship Id="rId43" Type="http://schemas.openxmlformats.org/officeDocument/2006/relationships/image" Target="../media/image35.emf"/><Relationship Id="rId48" Type="http://schemas.openxmlformats.org/officeDocument/2006/relationships/image" Target="../media/image40.png"/><Relationship Id="rId56" Type="http://schemas.openxmlformats.org/officeDocument/2006/relationships/image" Target="../media/image48.png"/><Relationship Id="rId64" Type="http://schemas.openxmlformats.org/officeDocument/2006/relationships/image" Target="../media/image56.png"/><Relationship Id="rId69" Type="http://schemas.openxmlformats.org/officeDocument/2006/relationships/image" Target="../media/image61.png"/><Relationship Id="rId77" Type="http://schemas.openxmlformats.org/officeDocument/2006/relationships/image" Target="../media/image69.png"/><Relationship Id="rId8" Type="http://schemas.openxmlformats.org/officeDocument/2006/relationships/image" Target="../media/image6.emf"/><Relationship Id="rId51" Type="http://schemas.openxmlformats.org/officeDocument/2006/relationships/image" Target="../media/image43.png"/><Relationship Id="rId72" Type="http://schemas.openxmlformats.org/officeDocument/2006/relationships/image" Target="../media/image64.png"/><Relationship Id="rId80" Type="http://schemas.openxmlformats.org/officeDocument/2006/relationships/image" Target="../media/image72.png"/><Relationship Id="rId85" Type="http://schemas.openxmlformats.org/officeDocument/2006/relationships/image" Target="../media/image77.png"/><Relationship Id="rId93" Type="http://schemas.openxmlformats.org/officeDocument/2006/relationships/image" Target="../media/image85.png"/><Relationship Id="rId98" Type="http://schemas.openxmlformats.org/officeDocument/2006/relationships/image" Target="../media/image90.emf"/><Relationship Id="rId3" Type="http://schemas.openxmlformats.org/officeDocument/2006/relationships/image" Target="../media/image3.emf"/><Relationship Id="rId12" Type="http://schemas.openxmlformats.org/officeDocument/2006/relationships/image" Target="../media/image10.emf"/><Relationship Id="rId17" Type="http://schemas.openxmlformats.org/officeDocument/2006/relationships/image" Target="../media/image14.emf"/><Relationship Id="rId25" Type="http://schemas.openxmlformats.org/officeDocument/2006/relationships/chart" Target="../charts/chart6.xml"/><Relationship Id="rId33" Type="http://schemas.openxmlformats.org/officeDocument/2006/relationships/image" Target="../media/image25.emf"/><Relationship Id="rId38" Type="http://schemas.openxmlformats.org/officeDocument/2006/relationships/image" Target="../media/image30.emf"/><Relationship Id="rId46" Type="http://schemas.openxmlformats.org/officeDocument/2006/relationships/image" Target="../media/image38.emf"/><Relationship Id="rId59" Type="http://schemas.openxmlformats.org/officeDocument/2006/relationships/image" Target="../media/image51.png"/><Relationship Id="rId67" Type="http://schemas.openxmlformats.org/officeDocument/2006/relationships/image" Target="../media/image59.png"/><Relationship Id="rId20" Type="http://schemas.openxmlformats.org/officeDocument/2006/relationships/image" Target="../media/image17.emf"/><Relationship Id="rId41" Type="http://schemas.openxmlformats.org/officeDocument/2006/relationships/image" Target="../media/image33.emf"/><Relationship Id="rId54" Type="http://schemas.openxmlformats.org/officeDocument/2006/relationships/image" Target="../media/image46.png"/><Relationship Id="rId62" Type="http://schemas.openxmlformats.org/officeDocument/2006/relationships/image" Target="../media/image54.png"/><Relationship Id="rId70" Type="http://schemas.openxmlformats.org/officeDocument/2006/relationships/image" Target="../media/image62.png"/><Relationship Id="rId75" Type="http://schemas.openxmlformats.org/officeDocument/2006/relationships/image" Target="../media/image67.png"/><Relationship Id="rId83" Type="http://schemas.openxmlformats.org/officeDocument/2006/relationships/image" Target="../media/image75.png"/><Relationship Id="rId88" Type="http://schemas.openxmlformats.org/officeDocument/2006/relationships/image" Target="../media/image80.png"/><Relationship Id="rId91" Type="http://schemas.openxmlformats.org/officeDocument/2006/relationships/image" Target="../media/image83.png"/><Relationship Id="rId96" Type="http://schemas.openxmlformats.org/officeDocument/2006/relationships/image" Target="../media/image88.emf"/><Relationship Id="rId1" Type="http://schemas.openxmlformats.org/officeDocument/2006/relationships/image" Target="../media/image1.emf"/><Relationship Id="rId6" Type="http://schemas.openxmlformats.org/officeDocument/2006/relationships/image" Target="../media/image4.emf"/><Relationship Id="rId15" Type="http://schemas.openxmlformats.org/officeDocument/2006/relationships/image" Target="../media/image13.emf"/><Relationship Id="rId23" Type="http://schemas.openxmlformats.org/officeDocument/2006/relationships/chart" Target="../charts/chart4.xml"/><Relationship Id="rId28" Type="http://schemas.openxmlformats.org/officeDocument/2006/relationships/image" Target="../media/image21.emf"/><Relationship Id="rId36" Type="http://schemas.openxmlformats.org/officeDocument/2006/relationships/image" Target="../media/image28.emf"/><Relationship Id="rId49" Type="http://schemas.openxmlformats.org/officeDocument/2006/relationships/image" Target="../media/image41.png"/><Relationship Id="rId57" Type="http://schemas.openxmlformats.org/officeDocument/2006/relationships/image" Target="../media/image49.png"/><Relationship Id="rId10" Type="http://schemas.openxmlformats.org/officeDocument/2006/relationships/image" Target="../media/image8.emf"/><Relationship Id="rId31" Type="http://schemas.openxmlformats.org/officeDocument/2006/relationships/image" Target="../media/image24.emf"/><Relationship Id="rId44" Type="http://schemas.openxmlformats.org/officeDocument/2006/relationships/image" Target="../media/image36.emf"/><Relationship Id="rId52" Type="http://schemas.openxmlformats.org/officeDocument/2006/relationships/image" Target="../media/image44.png"/><Relationship Id="rId60" Type="http://schemas.openxmlformats.org/officeDocument/2006/relationships/image" Target="../media/image52.png"/><Relationship Id="rId65" Type="http://schemas.openxmlformats.org/officeDocument/2006/relationships/image" Target="../media/image57.png"/><Relationship Id="rId73" Type="http://schemas.openxmlformats.org/officeDocument/2006/relationships/image" Target="../media/image65.png"/><Relationship Id="rId78" Type="http://schemas.openxmlformats.org/officeDocument/2006/relationships/image" Target="../media/image70.png"/><Relationship Id="rId81" Type="http://schemas.openxmlformats.org/officeDocument/2006/relationships/image" Target="../media/image73.png"/><Relationship Id="rId86" Type="http://schemas.openxmlformats.org/officeDocument/2006/relationships/image" Target="../media/image78.png"/><Relationship Id="rId94" Type="http://schemas.openxmlformats.org/officeDocument/2006/relationships/image" Target="../media/image86.png"/><Relationship Id="rId99" Type="http://schemas.openxmlformats.org/officeDocument/2006/relationships/image" Target="../media/image91.emf"/><Relationship Id="rId4" Type="http://schemas.openxmlformats.org/officeDocument/2006/relationships/chart" Target="../charts/chart1.xml"/><Relationship Id="rId9" Type="http://schemas.openxmlformats.org/officeDocument/2006/relationships/image" Target="../media/image7.emf"/><Relationship Id="rId13" Type="http://schemas.openxmlformats.org/officeDocument/2006/relationships/image" Target="../media/image11.emf"/><Relationship Id="rId18" Type="http://schemas.openxmlformats.org/officeDocument/2006/relationships/image" Target="../media/image15.emf"/><Relationship Id="rId39" Type="http://schemas.openxmlformats.org/officeDocument/2006/relationships/image" Target="../media/image31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4.xml"/><Relationship Id="rId18" Type="http://schemas.openxmlformats.org/officeDocument/2006/relationships/image" Target="../media/image101.png"/><Relationship Id="rId26" Type="http://schemas.openxmlformats.org/officeDocument/2006/relationships/image" Target="../media/image109.png"/><Relationship Id="rId39" Type="http://schemas.openxmlformats.org/officeDocument/2006/relationships/image" Target="../media/image121.png"/><Relationship Id="rId21" Type="http://schemas.openxmlformats.org/officeDocument/2006/relationships/image" Target="../media/image104.png"/><Relationship Id="rId34" Type="http://schemas.openxmlformats.org/officeDocument/2006/relationships/image" Target="../media/image116.png"/><Relationship Id="rId42" Type="http://schemas.openxmlformats.org/officeDocument/2006/relationships/image" Target="../media/image123.png"/><Relationship Id="rId47" Type="http://schemas.openxmlformats.org/officeDocument/2006/relationships/image" Target="../media/image127.png"/><Relationship Id="rId50" Type="http://schemas.openxmlformats.org/officeDocument/2006/relationships/image" Target="../media/image130.png"/><Relationship Id="rId55" Type="http://schemas.openxmlformats.org/officeDocument/2006/relationships/image" Target="../media/image79.png"/><Relationship Id="rId7" Type="http://schemas.openxmlformats.org/officeDocument/2006/relationships/image" Target="../media/image95.emf"/><Relationship Id="rId2" Type="http://schemas.openxmlformats.org/officeDocument/2006/relationships/chart" Target="../charts/chart10.xml"/><Relationship Id="rId16" Type="http://schemas.openxmlformats.org/officeDocument/2006/relationships/image" Target="../media/image99.png"/><Relationship Id="rId20" Type="http://schemas.openxmlformats.org/officeDocument/2006/relationships/image" Target="../media/image103.png"/><Relationship Id="rId29" Type="http://schemas.openxmlformats.org/officeDocument/2006/relationships/image" Target="../media/image112.png"/><Relationship Id="rId41" Type="http://schemas.openxmlformats.org/officeDocument/2006/relationships/image" Target="../media/image65.png"/><Relationship Id="rId54" Type="http://schemas.openxmlformats.org/officeDocument/2006/relationships/image" Target="../media/image132.png"/><Relationship Id="rId62" Type="http://schemas.openxmlformats.org/officeDocument/2006/relationships/image" Target="../media/image138.png"/><Relationship Id="rId1" Type="http://schemas.openxmlformats.org/officeDocument/2006/relationships/chart" Target="../charts/chart9.xml"/><Relationship Id="rId6" Type="http://schemas.openxmlformats.org/officeDocument/2006/relationships/image" Target="../media/image94.emf"/><Relationship Id="rId11" Type="http://schemas.openxmlformats.org/officeDocument/2006/relationships/chart" Target="../charts/chart12.xml"/><Relationship Id="rId24" Type="http://schemas.openxmlformats.org/officeDocument/2006/relationships/image" Target="../media/image107.png"/><Relationship Id="rId32" Type="http://schemas.openxmlformats.org/officeDocument/2006/relationships/image" Target="../media/image56.png"/><Relationship Id="rId37" Type="http://schemas.openxmlformats.org/officeDocument/2006/relationships/image" Target="../media/image119.png"/><Relationship Id="rId40" Type="http://schemas.openxmlformats.org/officeDocument/2006/relationships/image" Target="../media/image122.png"/><Relationship Id="rId45" Type="http://schemas.openxmlformats.org/officeDocument/2006/relationships/image" Target="../media/image69.png"/><Relationship Id="rId53" Type="http://schemas.openxmlformats.org/officeDocument/2006/relationships/image" Target="../media/image131.png"/><Relationship Id="rId58" Type="http://schemas.openxmlformats.org/officeDocument/2006/relationships/image" Target="../media/image135.png"/><Relationship Id="rId5" Type="http://schemas.openxmlformats.org/officeDocument/2006/relationships/image" Target="../media/image93.emf"/><Relationship Id="rId15" Type="http://schemas.openxmlformats.org/officeDocument/2006/relationships/chart" Target="../charts/chart16.xml"/><Relationship Id="rId23" Type="http://schemas.openxmlformats.org/officeDocument/2006/relationships/image" Target="../media/image106.png"/><Relationship Id="rId28" Type="http://schemas.openxmlformats.org/officeDocument/2006/relationships/image" Target="../media/image111.png"/><Relationship Id="rId36" Type="http://schemas.openxmlformats.org/officeDocument/2006/relationships/image" Target="../media/image118.png"/><Relationship Id="rId49" Type="http://schemas.openxmlformats.org/officeDocument/2006/relationships/image" Target="../media/image129.png"/><Relationship Id="rId57" Type="http://schemas.openxmlformats.org/officeDocument/2006/relationships/image" Target="../media/image134.png"/><Relationship Id="rId61" Type="http://schemas.openxmlformats.org/officeDocument/2006/relationships/image" Target="../media/image137.png"/><Relationship Id="rId10" Type="http://schemas.openxmlformats.org/officeDocument/2006/relationships/image" Target="../media/image98.emf"/><Relationship Id="rId19" Type="http://schemas.openxmlformats.org/officeDocument/2006/relationships/image" Target="../media/image102.png"/><Relationship Id="rId31" Type="http://schemas.openxmlformats.org/officeDocument/2006/relationships/image" Target="../media/image114.png"/><Relationship Id="rId44" Type="http://schemas.openxmlformats.org/officeDocument/2006/relationships/image" Target="../media/image125.png"/><Relationship Id="rId52" Type="http://schemas.openxmlformats.org/officeDocument/2006/relationships/image" Target="../media/image76.png"/><Relationship Id="rId60" Type="http://schemas.openxmlformats.org/officeDocument/2006/relationships/image" Target="../media/image136.png"/><Relationship Id="rId4" Type="http://schemas.openxmlformats.org/officeDocument/2006/relationships/image" Target="../media/image92.emf"/><Relationship Id="rId9" Type="http://schemas.openxmlformats.org/officeDocument/2006/relationships/image" Target="../media/image97.emf"/><Relationship Id="rId14" Type="http://schemas.openxmlformats.org/officeDocument/2006/relationships/chart" Target="../charts/chart15.xml"/><Relationship Id="rId22" Type="http://schemas.openxmlformats.org/officeDocument/2006/relationships/image" Target="../media/image105.png"/><Relationship Id="rId27" Type="http://schemas.openxmlformats.org/officeDocument/2006/relationships/image" Target="../media/image110.png"/><Relationship Id="rId30" Type="http://schemas.openxmlformats.org/officeDocument/2006/relationships/image" Target="../media/image113.png"/><Relationship Id="rId35" Type="http://schemas.openxmlformats.org/officeDocument/2006/relationships/image" Target="../media/image117.png"/><Relationship Id="rId43" Type="http://schemas.openxmlformats.org/officeDocument/2006/relationships/image" Target="../media/image124.png"/><Relationship Id="rId48" Type="http://schemas.openxmlformats.org/officeDocument/2006/relationships/image" Target="../media/image128.png"/><Relationship Id="rId56" Type="http://schemas.openxmlformats.org/officeDocument/2006/relationships/image" Target="../media/image133.png"/><Relationship Id="rId8" Type="http://schemas.openxmlformats.org/officeDocument/2006/relationships/image" Target="../media/image96.emf"/><Relationship Id="rId51" Type="http://schemas.openxmlformats.org/officeDocument/2006/relationships/image" Target="../media/image75.png"/><Relationship Id="rId3" Type="http://schemas.openxmlformats.org/officeDocument/2006/relationships/chart" Target="../charts/chart11.xml"/><Relationship Id="rId12" Type="http://schemas.openxmlformats.org/officeDocument/2006/relationships/chart" Target="../charts/chart13.xml"/><Relationship Id="rId17" Type="http://schemas.openxmlformats.org/officeDocument/2006/relationships/image" Target="../media/image100.png"/><Relationship Id="rId25" Type="http://schemas.openxmlformats.org/officeDocument/2006/relationships/image" Target="../media/image108.png"/><Relationship Id="rId33" Type="http://schemas.openxmlformats.org/officeDocument/2006/relationships/image" Target="../media/image115.png"/><Relationship Id="rId38" Type="http://schemas.openxmlformats.org/officeDocument/2006/relationships/image" Target="../media/image120.png"/><Relationship Id="rId46" Type="http://schemas.openxmlformats.org/officeDocument/2006/relationships/image" Target="../media/image126.png"/><Relationship Id="rId59" Type="http://schemas.openxmlformats.org/officeDocument/2006/relationships/image" Target="../media/image83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9.emf"/><Relationship Id="rId18" Type="http://schemas.openxmlformats.org/officeDocument/2006/relationships/image" Target="../media/image103.png"/><Relationship Id="rId26" Type="http://schemas.openxmlformats.org/officeDocument/2006/relationships/image" Target="../media/image141.png"/><Relationship Id="rId39" Type="http://schemas.openxmlformats.org/officeDocument/2006/relationships/image" Target="../media/image65.png"/><Relationship Id="rId21" Type="http://schemas.openxmlformats.org/officeDocument/2006/relationships/image" Target="../media/image106.png"/><Relationship Id="rId34" Type="http://schemas.openxmlformats.org/officeDocument/2006/relationships/image" Target="../media/image118.png"/><Relationship Id="rId42" Type="http://schemas.openxmlformats.org/officeDocument/2006/relationships/image" Target="../media/image125.png"/><Relationship Id="rId47" Type="http://schemas.openxmlformats.org/officeDocument/2006/relationships/image" Target="../media/image129.png"/><Relationship Id="rId50" Type="http://schemas.openxmlformats.org/officeDocument/2006/relationships/image" Target="../media/image76.png"/><Relationship Id="rId55" Type="http://schemas.openxmlformats.org/officeDocument/2006/relationships/image" Target="../media/image134.png"/><Relationship Id="rId63" Type="http://schemas.openxmlformats.org/officeDocument/2006/relationships/image" Target="../media/image151.emf"/><Relationship Id="rId68" Type="http://schemas.openxmlformats.org/officeDocument/2006/relationships/image" Target="../media/image156.emf"/><Relationship Id="rId7" Type="http://schemas.openxmlformats.org/officeDocument/2006/relationships/image" Target="../media/image98.emf"/><Relationship Id="rId2" Type="http://schemas.openxmlformats.org/officeDocument/2006/relationships/chart" Target="../charts/chart18.xml"/><Relationship Id="rId16" Type="http://schemas.openxmlformats.org/officeDocument/2006/relationships/image" Target="../media/image101.png"/><Relationship Id="rId29" Type="http://schemas.openxmlformats.org/officeDocument/2006/relationships/image" Target="../media/image114.png"/><Relationship Id="rId1" Type="http://schemas.openxmlformats.org/officeDocument/2006/relationships/chart" Target="../charts/chart17.xml"/><Relationship Id="rId6" Type="http://schemas.openxmlformats.org/officeDocument/2006/relationships/image" Target="../media/image94.emf"/><Relationship Id="rId11" Type="http://schemas.openxmlformats.org/officeDocument/2006/relationships/chart" Target="../charts/chart23.xml"/><Relationship Id="rId24" Type="http://schemas.openxmlformats.org/officeDocument/2006/relationships/image" Target="../media/image109.png"/><Relationship Id="rId32" Type="http://schemas.openxmlformats.org/officeDocument/2006/relationships/image" Target="../media/image142.png"/><Relationship Id="rId37" Type="http://schemas.openxmlformats.org/officeDocument/2006/relationships/image" Target="../media/image143.png"/><Relationship Id="rId40" Type="http://schemas.openxmlformats.org/officeDocument/2006/relationships/image" Target="../media/image123.png"/><Relationship Id="rId45" Type="http://schemas.openxmlformats.org/officeDocument/2006/relationships/image" Target="../media/image145.png"/><Relationship Id="rId53" Type="http://schemas.openxmlformats.org/officeDocument/2006/relationships/image" Target="../media/image79.png"/><Relationship Id="rId58" Type="http://schemas.openxmlformats.org/officeDocument/2006/relationships/image" Target="../media/image136.png"/><Relationship Id="rId66" Type="http://schemas.openxmlformats.org/officeDocument/2006/relationships/image" Target="../media/image154.emf"/><Relationship Id="rId5" Type="http://schemas.openxmlformats.org/officeDocument/2006/relationships/image" Target="../media/image93.emf"/><Relationship Id="rId15" Type="http://schemas.openxmlformats.org/officeDocument/2006/relationships/image" Target="../media/image100.png"/><Relationship Id="rId23" Type="http://schemas.openxmlformats.org/officeDocument/2006/relationships/image" Target="../media/image108.png"/><Relationship Id="rId28" Type="http://schemas.openxmlformats.org/officeDocument/2006/relationships/image" Target="../media/image113.png"/><Relationship Id="rId36" Type="http://schemas.openxmlformats.org/officeDocument/2006/relationships/image" Target="../media/image120.png"/><Relationship Id="rId49" Type="http://schemas.openxmlformats.org/officeDocument/2006/relationships/image" Target="../media/image75.png"/><Relationship Id="rId57" Type="http://schemas.openxmlformats.org/officeDocument/2006/relationships/image" Target="../media/image83.png"/><Relationship Id="rId61" Type="http://schemas.openxmlformats.org/officeDocument/2006/relationships/image" Target="../media/image149.emf"/><Relationship Id="rId10" Type="http://schemas.openxmlformats.org/officeDocument/2006/relationships/chart" Target="../charts/chart22.xml"/><Relationship Id="rId19" Type="http://schemas.openxmlformats.org/officeDocument/2006/relationships/image" Target="../media/image104.png"/><Relationship Id="rId31" Type="http://schemas.openxmlformats.org/officeDocument/2006/relationships/image" Target="../media/image115.png"/><Relationship Id="rId44" Type="http://schemas.openxmlformats.org/officeDocument/2006/relationships/image" Target="../media/image126.png"/><Relationship Id="rId52" Type="http://schemas.openxmlformats.org/officeDocument/2006/relationships/image" Target="../media/image132.png"/><Relationship Id="rId60" Type="http://schemas.openxmlformats.org/officeDocument/2006/relationships/image" Target="../media/image148.png"/><Relationship Id="rId65" Type="http://schemas.openxmlformats.org/officeDocument/2006/relationships/image" Target="../media/image153.emf"/><Relationship Id="rId4" Type="http://schemas.openxmlformats.org/officeDocument/2006/relationships/image" Target="../media/image92.emf"/><Relationship Id="rId9" Type="http://schemas.openxmlformats.org/officeDocument/2006/relationships/chart" Target="../charts/chart21.xml"/><Relationship Id="rId14" Type="http://schemas.openxmlformats.org/officeDocument/2006/relationships/image" Target="../media/image99.png"/><Relationship Id="rId22" Type="http://schemas.openxmlformats.org/officeDocument/2006/relationships/image" Target="../media/image107.png"/><Relationship Id="rId27" Type="http://schemas.openxmlformats.org/officeDocument/2006/relationships/image" Target="../media/image112.png"/><Relationship Id="rId30" Type="http://schemas.openxmlformats.org/officeDocument/2006/relationships/image" Target="../media/image56.png"/><Relationship Id="rId35" Type="http://schemas.openxmlformats.org/officeDocument/2006/relationships/image" Target="../media/image119.png"/><Relationship Id="rId43" Type="http://schemas.openxmlformats.org/officeDocument/2006/relationships/image" Target="../media/image69.png"/><Relationship Id="rId48" Type="http://schemas.openxmlformats.org/officeDocument/2006/relationships/image" Target="../media/image146.png"/><Relationship Id="rId56" Type="http://schemas.openxmlformats.org/officeDocument/2006/relationships/image" Target="../media/image135.png"/><Relationship Id="rId64" Type="http://schemas.openxmlformats.org/officeDocument/2006/relationships/image" Target="../media/image152.emf"/><Relationship Id="rId69" Type="http://schemas.openxmlformats.org/officeDocument/2006/relationships/image" Target="../media/image157.emf"/><Relationship Id="rId8" Type="http://schemas.openxmlformats.org/officeDocument/2006/relationships/chart" Target="../charts/chart20.xml"/><Relationship Id="rId51" Type="http://schemas.openxmlformats.org/officeDocument/2006/relationships/image" Target="../media/image147.png"/><Relationship Id="rId3" Type="http://schemas.openxmlformats.org/officeDocument/2006/relationships/chart" Target="../charts/chart19.xml"/><Relationship Id="rId12" Type="http://schemas.openxmlformats.org/officeDocument/2006/relationships/chart" Target="../charts/chart24.xml"/><Relationship Id="rId17" Type="http://schemas.openxmlformats.org/officeDocument/2006/relationships/image" Target="../media/image102.png"/><Relationship Id="rId25" Type="http://schemas.openxmlformats.org/officeDocument/2006/relationships/image" Target="../media/image110.png"/><Relationship Id="rId33" Type="http://schemas.openxmlformats.org/officeDocument/2006/relationships/image" Target="../media/image117.png"/><Relationship Id="rId38" Type="http://schemas.openxmlformats.org/officeDocument/2006/relationships/image" Target="../media/image122.png"/><Relationship Id="rId46" Type="http://schemas.openxmlformats.org/officeDocument/2006/relationships/image" Target="../media/image128.png"/><Relationship Id="rId59" Type="http://schemas.openxmlformats.org/officeDocument/2006/relationships/image" Target="../media/image137.png"/><Relationship Id="rId67" Type="http://schemas.openxmlformats.org/officeDocument/2006/relationships/image" Target="../media/image155.emf"/><Relationship Id="rId20" Type="http://schemas.openxmlformats.org/officeDocument/2006/relationships/image" Target="../media/image140.png"/><Relationship Id="rId41" Type="http://schemas.openxmlformats.org/officeDocument/2006/relationships/image" Target="../media/image144.png"/><Relationship Id="rId54" Type="http://schemas.openxmlformats.org/officeDocument/2006/relationships/image" Target="../media/image133.png"/><Relationship Id="rId62" Type="http://schemas.openxmlformats.org/officeDocument/2006/relationships/image" Target="../media/image15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27</xdr:row>
      <xdr:rowOff>9525</xdr:rowOff>
    </xdr:from>
    <xdr:to>
      <xdr:col>15</xdr:col>
      <xdr:colOff>857251</xdr:colOff>
      <xdr:row>27</xdr:row>
      <xdr:rowOff>2381250</xdr:rowOff>
    </xdr:to>
    <xdr:pic>
      <xdr:nvPicPr>
        <xdr:cNvPr id="1560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0" y="8848725"/>
          <a:ext cx="37433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19</xdr:col>
      <xdr:colOff>876301</xdr:colOff>
      <xdr:row>27</xdr:row>
      <xdr:rowOff>2390775</xdr:rowOff>
    </xdr:to>
    <xdr:pic>
      <xdr:nvPicPr>
        <xdr:cNvPr id="1561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3300" y="8839200"/>
          <a:ext cx="3771900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27</xdr:row>
      <xdr:rowOff>0</xdr:rowOff>
    </xdr:from>
    <xdr:to>
      <xdr:col>23</xdr:col>
      <xdr:colOff>885825</xdr:colOff>
      <xdr:row>27</xdr:row>
      <xdr:rowOff>2400300</xdr:rowOff>
    </xdr:to>
    <xdr:pic>
      <xdr:nvPicPr>
        <xdr:cNvPr id="1562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74325" y="8839200"/>
          <a:ext cx="3781425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19050</xdr:colOff>
      <xdr:row>27</xdr:row>
      <xdr:rowOff>19050</xdr:rowOff>
    </xdr:from>
    <xdr:to>
      <xdr:col>52</xdr:col>
      <xdr:colOff>180975</xdr:colOff>
      <xdr:row>28</xdr:row>
      <xdr:rowOff>66675</xdr:rowOff>
    </xdr:to>
    <xdr:graphicFrame macro="">
      <xdr:nvGraphicFramePr>
        <xdr:cNvPr id="1563" name="Chart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19050</xdr:colOff>
      <xdr:row>54</xdr:row>
      <xdr:rowOff>19050</xdr:rowOff>
    </xdr:from>
    <xdr:to>
      <xdr:col>52</xdr:col>
      <xdr:colOff>180975</xdr:colOff>
      <xdr:row>55</xdr:row>
      <xdr:rowOff>66675</xdr:rowOff>
    </xdr:to>
    <xdr:graphicFrame macro="">
      <xdr:nvGraphicFramePr>
        <xdr:cNvPr id="1564" name="Chart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54</xdr:row>
      <xdr:rowOff>0</xdr:rowOff>
    </xdr:from>
    <xdr:to>
      <xdr:col>4</xdr:col>
      <xdr:colOff>19049</xdr:colOff>
      <xdr:row>54</xdr:row>
      <xdr:rowOff>2524125</xdr:rowOff>
    </xdr:to>
    <xdr:pic>
      <xdr:nvPicPr>
        <xdr:cNvPr id="156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9992975"/>
          <a:ext cx="3990975" cy="252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54</xdr:row>
      <xdr:rowOff>0</xdr:rowOff>
    </xdr:from>
    <xdr:to>
      <xdr:col>20</xdr:col>
      <xdr:colOff>9526</xdr:colOff>
      <xdr:row>54</xdr:row>
      <xdr:rowOff>2505075</xdr:rowOff>
    </xdr:to>
    <xdr:pic>
      <xdr:nvPicPr>
        <xdr:cNvPr id="156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3300" y="19992975"/>
          <a:ext cx="3952875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106</xdr:row>
      <xdr:rowOff>419100</xdr:rowOff>
    </xdr:from>
    <xdr:to>
      <xdr:col>3</xdr:col>
      <xdr:colOff>1028699</xdr:colOff>
      <xdr:row>107</xdr:row>
      <xdr:rowOff>161924</xdr:rowOff>
    </xdr:to>
    <xdr:pic>
      <xdr:nvPicPr>
        <xdr:cNvPr id="1569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42014775"/>
          <a:ext cx="383857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106</xdr:row>
      <xdr:rowOff>0</xdr:rowOff>
    </xdr:from>
    <xdr:to>
      <xdr:col>8</xdr:col>
      <xdr:colOff>76199</xdr:colOff>
      <xdr:row>106</xdr:row>
      <xdr:rowOff>2562225</xdr:rowOff>
    </xdr:to>
    <xdr:pic>
      <xdr:nvPicPr>
        <xdr:cNvPr id="1570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41595675"/>
          <a:ext cx="4019550" cy="256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66675</xdr:colOff>
      <xdr:row>106</xdr:row>
      <xdr:rowOff>200025</xdr:rowOff>
    </xdr:from>
    <xdr:to>
      <xdr:col>24</xdr:col>
      <xdr:colOff>0</xdr:colOff>
      <xdr:row>107</xdr:row>
      <xdr:rowOff>0</xdr:rowOff>
    </xdr:to>
    <xdr:pic>
      <xdr:nvPicPr>
        <xdr:cNvPr id="1571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0" y="41795700"/>
          <a:ext cx="3876675" cy="248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106</xdr:row>
      <xdr:rowOff>0</xdr:rowOff>
    </xdr:from>
    <xdr:to>
      <xdr:col>19</xdr:col>
      <xdr:colOff>885826</xdr:colOff>
      <xdr:row>106</xdr:row>
      <xdr:rowOff>2400300</xdr:rowOff>
    </xdr:to>
    <xdr:pic>
      <xdr:nvPicPr>
        <xdr:cNvPr id="1572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3300" y="41595675"/>
          <a:ext cx="3781425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161925</xdr:colOff>
      <xdr:row>106</xdr:row>
      <xdr:rowOff>38100</xdr:rowOff>
    </xdr:from>
    <xdr:to>
      <xdr:col>31</xdr:col>
      <xdr:colOff>847724</xdr:colOff>
      <xdr:row>106</xdr:row>
      <xdr:rowOff>2314575</xdr:rowOff>
    </xdr:to>
    <xdr:pic>
      <xdr:nvPicPr>
        <xdr:cNvPr id="1573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8300" y="41633775"/>
          <a:ext cx="358140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133</xdr:row>
      <xdr:rowOff>0</xdr:rowOff>
    </xdr:from>
    <xdr:to>
      <xdr:col>8</xdr:col>
      <xdr:colOff>28574</xdr:colOff>
      <xdr:row>133</xdr:row>
      <xdr:rowOff>2524125</xdr:rowOff>
    </xdr:to>
    <xdr:pic>
      <xdr:nvPicPr>
        <xdr:cNvPr id="1576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52635150"/>
          <a:ext cx="3971925" cy="252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213</xdr:row>
      <xdr:rowOff>0</xdr:rowOff>
    </xdr:from>
    <xdr:to>
      <xdr:col>12</xdr:col>
      <xdr:colOff>47626</xdr:colOff>
      <xdr:row>213</xdr:row>
      <xdr:rowOff>2524125</xdr:rowOff>
    </xdr:to>
    <xdr:pic>
      <xdr:nvPicPr>
        <xdr:cNvPr id="1578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63226950"/>
          <a:ext cx="3990975" cy="252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0</xdr:colOff>
      <xdr:row>213</xdr:row>
      <xdr:rowOff>0</xdr:rowOff>
    </xdr:from>
    <xdr:to>
      <xdr:col>27</xdr:col>
      <xdr:colOff>1019174</xdr:colOff>
      <xdr:row>213</xdr:row>
      <xdr:rowOff>2486025</xdr:rowOff>
    </xdr:to>
    <xdr:pic>
      <xdr:nvPicPr>
        <xdr:cNvPr id="158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65350" y="63226950"/>
          <a:ext cx="3914775" cy="248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19050</xdr:colOff>
      <xdr:row>79</xdr:row>
      <xdr:rowOff>19050</xdr:rowOff>
    </xdr:from>
    <xdr:to>
      <xdr:col>52</xdr:col>
      <xdr:colOff>180975</xdr:colOff>
      <xdr:row>80</xdr:row>
      <xdr:rowOff>66675</xdr:rowOff>
    </xdr:to>
    <xdr:graphicFrame macro="">
      <xdr:nvGraphicFramePr>
        <xdr:cNvPr id="1626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1</xdr:col>
      <xdr:colOff>0</xdr:colOff>
      <xdr:row>133</xdr:row>
      <xdr:rowOff>0</xdr:rowOff>
    </xdr:from>
    <xdr:ext cx="3990975" cy="2524125"/>
    <xdr:pic>
      <xdr:nvPicPr>
        <xdr:cNvPr id="76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52901850"/>
          <a:ext cx="3990975" cy="252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0</xdr:colOff>
      <xdr:row>159</xdr:row>
      <xdr:rowOff>0</xdr:rowOff>
    </xdr:from>
    <xdr:to>
      <xdr:col>12</xdr:col>
      <xdr:colOff>1</xdr:colOff>
      <xdr:row>159</xdr:row>
      <xdr:rowOff>2509225</xdr:rowOff>
    </xdr:to>
    <xdr:pic>
      <xdr:nvPicPr>
        <xdr:cNvPr id="72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3156" y="63603188"/>
          <a:ext cx="3940969" cy="250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</xdr:colOff>
      <xdr:row>159</xdr:row>
      <xdr:rowOff>1</xdr:rowOff>
    </xdr:from>
    <xdr:to>
      <xdr:col>15</xdr:col>
      <xdr:colOff>1015053</xdr:colOff>
      <xdr:row>159</xdr:row>
      <xdr:rowOff>2488406</xdr:rowOff>
    </xdr:to>
    <xdr:pic>
      <xdr:nvPicPr>
        <xdr:cNvPr id="74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6564" y="63603189"/>
          <a:ext cx="3908269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213</xdr:row>
      <xdr:rowOff>1</xdr:rowOff>
    </xdr:from>
    <xdr:to>
      <xdr:col>32</xdr:col>
      <xdr:colOff>55345</xdr:colOff>
      <xdr:row>213</xdr:row>
      <xdr:rowOff>2540001</xdr:rowOff>
    </xdr:to>
    <xdr:pic>
      <xdr:nvPicPr>
        <xdr:cNvPr id="57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94375" y="74580751"/>
          <a:ext cx="4008220" cy="2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213</xdr:row>
      <xdr:rowOff>1</xdr:rowOff>
    </xdr:from>
    <xdr:to>
      <xdr:col>20</xdr:col>
      <xdr:colOff>47625</xdr:colOff>
      <xdr:row>213</xdr:row>
      <xdr:rowOff>2535109</xdr:rowOff>
    </xdr:to>
    <xdr:pic>
      <xdr:nvPicPr>
        <xdr:cNvPr id="58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0" y="74580751"/>
          <a:ext cx="4000500" cy="2535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27</xdr:row>
      <xdr:rowOff>1</xdr:rowOff>
    </xdr:from>
    <xdr:to>
      <xdr:col>3</xdr:col>
      <xdr:colOff>1023210</xdr:colOff>
      <xdr:row>27</xdr:row>
      <xdr:rowOff>2508251</xdr:rowOff>
    </xdr:to>
    <xdr:pic>
      <xdr:nvPicPr>
        <xdr:cNvPr id="102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8826501"/>
          <a:ext cx="3960084" cy="250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213</xdr:row>
      <xdr:rowOff>0</xdr:rowOff>
    </xdr:from>
    <xdr:to>
      <xdr:col>4</xdr:col>
      <xdr:colOff>50652</xdr:colOff>
      <xdr:row>213</xdr:row>
      <xdr:rowOff>2555875</xdr:rowOff>
    </xdr:to>
    <xdr:pic>
      <xdr:nvPicPr>
        <xdr:cNvPr id="103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74580750"/>
          <a:ext cx="4035276" cy="255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47</xdr:col>
      <xdr:colOff>0</xdr:colOff>
      <xdr:row>106</xdr:row>
      <xdr:rowOff>0</xdr:rowOff>
    </xdr:from>
    <xdr:to>
      <xdr:col>52</xdr:col>
      <xdr:colOff>161925</xdr:colOff>
      <xdr:row>107</xdr:row>
      <xdr:rowOff>47625</xdr:rowOff>
    </xdr:to>
    <xdr:graphicFrame macro="">
      <xdr:nvGraphicFramePr>
        <xdr:cNvPr id="162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47</xdr:col>
      <xdr:colOff>0</xdr:colOff>
      <xdr:row>133</xdr:row>
      <xdr:rowOff>0</xdr:rowOff>
    </xdr:from>
    <xdr:to>
      <xdr:col>52</xdr:col>
      <xdr:colOff>161925</xdr:colOff>
      <xdr:row>134</xdr:row>
      <xdr:rowOff>47625</xdr:rowOff>
    </xdr:to>
    <xdr:graphicFrame macro="">
      <xdr:nvGraphicFramePr>
        <xdr:cNvPr id="165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47</xdr:col>
      <xdr:colOff>0</xdr:colOff>
      <xdr:row>159</xdr:row>
      <xdr:rowOff>0</xdr:rowOff>
    </xdr:from>
    <xdr:to>
      <xdr:col>52</xdr:col>
      <xdr:colOff>161925</xdr:colOff>
      <xdr:row>160</xdr:row>
      <xdr:rowOff>47625</xdr:rowOff>
    </xdr:to>
    <xdr:graphicFrame macro="">
      <xdr:nvGraphicFramePr>
        <xdr:cNvPr id="210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47</xdr:col>
      <xdr:colOff>0</xdr:colOff>
      <xdr:row>213</xdr:row>
      <xdr:rowOff>0</xdr:rowOff>
    </xdr:from>
    <xdr:to>
      <xdr:col>52</xdr:col>
      <xdr:colOff>161925</xdr:colOff>
      <xdr:row>214</xdr:row>
      <xdr:rowOff>47625</xdr:rowOff>
    </xdr:to>
    <xdr:graphicFrame macro="">
      <xdr:nvGraphicFramePr>
        <xdr:cNvPr id="213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13</xdr:col>
      <xdr:colOff>0</xdr:colOff>
      <xdr:row>54</xdr:row>
      <xdr:rowOff>1</xdr:rowOff>
    </xdr:from>
    <xdr:to>
      <xdr:col>16</xdr:col>
      <xdr:colOff>63500</xdr:colOff>
      <xdr:row>54</xdr:row>
      <xdr:rowOff>2541177</xdr:rowOff>
    </xdr:to>
    <xdr:pic>
      <xdr:nvPicPr>
        <xdr:cNvPr id="214" name="Picture 213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4875" y="19954876"/>
          <a:ext cx="4016375" cy="2541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79</xdr:row>
      <xdr:rowOff>0</xdr:rowOff>
    </xdr:from>
    <xdr:to>
      <xdr:col>24</xdr:col>
      <xdr:colOff>23617</xdr:colOff>
      <xdr:row>79</xdr:row>
      <xdr:rowOff>2517322</xdr:rowOff>
    </xdr:to>
    <xdr:pic>
      <xdr:nvPicPr>
        <xdr:cNvPr id="218" name="Picture 217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30507214"/>
          <a:ext cx="3969688" cy="2517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79</xdr:row>
      <xdr:rowOff>0</xdr:rowOff>
    </xdr:from>
    <xdr:to>
      <xdr:col>20</xdr:col>
      <xdr:colOff>27215</xdr:colOff>
      <xdr:row>79</xdr:row>
      <xdr:rowOff>2519604</xdr:rowOff>
    </xdr:to>
    <xdr:pic>
      <xdr:nvPicPr>
        <xdr:cNvPr id="220" name="Picture 219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88643" y="30507214"/>
          <a:ext cx="3973286" cy="2519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133</xdr:row>
      <xdr:rowOff>1</xdr:rowOff>
    </xdr:from>
    <xdr:to>
      <xdr:col>12</xdr:col>
      <xdr:colOff>89344</xdr:colOff>
      <xdr:row>133</xdr:row>
      <xdr:rowOff>2558143</xdr:rowOff>
    </xdr:to>
    <xdr:pic>
      <xdr:nvPicPr>
        <xdr:cNvPr id="128" name="Picture 127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8429" y="52795715"/>
          <a:ext cx="4035415" cy="2558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</xdr:colOff>
      <xdr:row>213</xdr:row>
      <xdr:rowOff>1</xdr:rowOff>
    </xdr:from>
    <xdr:to>
      <xdr:col>16</xdr:col>
      <xdr:colOff>39718</xdr:colOff>
      <xdr:row>213</xdr:row>
      <xdr:rowOff>2530929</xdr:rowOff>
    </xdr:to>
    <xdr:pic>
      <xdr:nvPicPr>
        <xdr:cNvPr id="129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3537" y="74648787"/>
          <a:ext cx="3985788" cy="2530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47</xdr:col>
      <xdr:colOff>0</xdr:colOff>
      <xdr:row>186</xdr:row>
      <xdr:rowOff>0</xdr:rowOff>
    </xdr:from>
    <xdr:to>
      <xdr:col>52</xdr:col>
      <xdr:colOff>161925</xdr:colOff>
      <xdr:row>187</xdr:row>
      <xdr:rowOff>47625</xdr:rowOff>
    </xdr:to>
    <xdr:graphicFrame macro="">
      <xdr:nvGraphicFramePr>
        <xdr:cNvPr id="137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9</xdr:col>
      <xdr:colOff>1</xdr:colOff>
      <xdr:row>106</xdr:row>
      <xdr:rowOff>0</xdr:rowOff>
    </xdr:from>
    <xdr:to>
      <xdr:col>12</xdr:col>
      <xdr:colOff>38101</xdr:colOff>
      <xdr:row>106</xdr:row>
      <xdr:rowOff>2532263</xdr:rowOff>
    </xdr:to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1" y="41833800"/>
          <a:ext cx="4000500" cy="253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</xdr:colOff>
      <xdr:row>54</xdr:row>
      <xdr:rowOff>1</xdr:rowOff>
    </xdr:from>
    <xdr:to>
      <xdr:col>8</xdr:col>
      <xdr:colOff>50443</xdr:colOff>
      <xdr:row>54</xdr:row>
      <xdr:rowOff>2530928</xdr:rowOff>
    </xdr:to>
    <xdr:pic>
      <xdr:nvPicPr>
        <xdr:cNvPr id="5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3322" y="19975287"/>
          <a:ext cx="3996514" cy="2530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1</xdr:colOff>
      <xdr:row>27</xdr:row>
      <xdr:rowOff>0</xdr:rowOff>
    </xdr:from>
    <xdr:to>
      <xdr:col>37</xdr:col>
      <xdr:colOff>217716</xdr:colOff>
      <xdr:row>29</xdr:row>
      <xdr:rowOff>17125</xdr:rowOff>
    </xdr:to>
    <xdr:pic>
      <xdr:nvPicPr>
        <xdr:cNvPr id="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9072" y="8831036"/>
          <a:ext cx="5919108" cy="2888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1</xdr:colOff>
      <xdr:row>106</xdr:row>
      <xdr:rowOff>0</xdr:rowOff>
    </xdr:from>
    <xdr:to>
      <xdr:col>37</xdr:col>
      <xdr:colOff>27216</xdr:colOff>
      <xdr:row>107</xdr:row>
      <xdr:rowOff>114670</xdr:rowOff>
    </xdr:to>
    <xdr:pic>
      <xdr:nvPicPr>
        <xdr:cNvPr id="200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9072" y="41665071"/>
          <a:ext cx="5728608" cy="2795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133</xdr:row>
      <xdr:rowOff>0</xdr:rowOff>
    </xdr:from>
    <xdr:to>
      <xdr:col>36</xdr:col>
      <xdr:colOff>1034143</xdr:colOff>
      <xdr:row>134</xdr:row>
      <xdr:rowOff>94751</xdr:rowOff>
    </xdr:to>
    <xdr:pic>
      <xdr:nvPicPr>
        <xdr:cNvPr id="201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9071" y="52795714"/>
          <a:ext cx="5687786" cy="2775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159</xdr:row>
      <xdr:rowOff>0</xdr:rowOff>
    </xdr:from>
    <xdr:to>
      <xdr:col>36</xdr:col>
      <xdr:colOff>1006929</xdr:colOff>
      <xdr:row>160</xdr:row>
      <xdr:rowOff>81472</xdr:rowOff>
    </xdr:to>
    <xdr:pic>
      <xdr:nvPicPr>
        <xdr:cNvPr id="202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9071" y="63504536"/>
          <a:ext cx="5660572" cy="276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186</xdr:row>
      <xdr:rowOff>0</xdr:rowOff>
    </xdr:from>
    <xdr:to>
      <xdr:col>37</xdr:col>
      <xdr:colOff>0</xdr:colOff>
      <xdr:row>187</xdr:row>
      <xdr:rowOff>101391</xdr:rowOff>
    </xdr:to>
    <xdr:pic>
      <xdr:nvPicPr>
        <xdr:cNvPr id="204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9071" y="74648786"/>
          <a:ext cx="5701393" cy="2781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1</xdr:colOff>
      <xdr:row>186</xdr:row>
      <xdr:rowOff>0</xdr:rowOff>
    </xdr:from>
    <xdr:to>
      <xdr:col>41</xdr:col>
      <xdr:colOff>857250</xdr:colOff>
      <xdr:row>187</xdr:row>
      <xdr:rowOff>178710</xdr:rowOff>
    </xdr:to>
    <xdr:pic>
      <xdr:nvPicPr>
        <xdr:cNvPr id="205" name="Picture 204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0465" y="74648786"/>
          <a:ext cx="5864678" cy="2859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213</xdr:row>
      <xdr:rowOff>0</xdr:rowOff>
    </xdr:from>
    <xdr:to>
      <xdr:col>37</xdr:col>
      <xdr:colOff>40822</xdr:colOff>
      <xdr:row>214</xdr:row>
      <xdr:rowOff>121310</xdr:rowOff>
    </xdr:to>
    <xdr:pic>
      <xdr:nvPicPr>
        <xdr:cNvPr id="206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9071" y="85793036"/>
          <a:ext cx="5742215" cy="280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0</xdr:colOff>
      <xdr:row>26</xdr:row>
      <xdr:rowOff>1</xdr:rowOff>
    </xdr:from>
    <xdr:to>
      <xdr:col>52</xdr:col>
      <xdr:colOff>712290</xdr:colOff>
      <xdr:row>26</xdr:row>
      <xdr:rowOff>2490107</xdr:rowOff>
    </xdr:to>
    <xdr:pic>
      <xdr:nvPicPr>
        <xdr:cNvPr id="207" name="Picture 206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8179" y="6150430"/>
          <a:ext cx="5107397" cy="2490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0</xdr:colOff>
      <xdr:row>105</xdr:row>
      <xdr:rowOff>0</xdr:rowOff>
    </xdr:from>
    <xdr:to>
      <xdr:col>52</xdr:col>
      <xdr:colOff>557893</xdr:colOff>
      <xdr:row>105</xdr:row>
      <xdr:rowOff>2414830</xdr:rowOff>
    </xdr:to>
    <xdr:pic>
      <xdr:nvPicPr>
        <xdr:cNvPr id="215" name="Picture 214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8179" y="38984464"/>
          <a:ext cx="4953000" cy="2414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0</xdr:colOff>
      <xdr:row>132</xdr:row>
      <xdr:rowOff>0</xdr:rowOff>
    </xdr:from>
    <xdr:to>
      <xdr:col>52</xdr:col>
      <xdr:colOff>693964</xdr:colOff>
      <xdr:row>132</xdr:row>
      <xdr:rowOff>2481171</xdr:rowOff>
    </xdr:to>
    <xdr:pic>
      <xdr:nvPicPr>
        <xdr:cNvPr id="216" name="Picture 215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8179" y="50115107"/>
          <a:ext cx="5089071" cy="248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0</xdr:colOff>
      <xdr:row>158</xdr:row>
      <xdr:rowOff>0</xdr:rowOff>
    </xdr:from>
    <xdr:to>
      <xdr:col>53</xdr:col>
      <xdr:colOff>176893</xdr:colOff>
      <xdr:row>158</xdr:row>
      <xdr:rowOff>2580683</xdr:rowOff>
    </xdr:to>
    <xdr:pic>
      <xdr:nvPicPr>
        <xdr:cNvPr id="221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8179" y="60823929"/>
          <a:ext cx="5293178" cy="2580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0</xdr:colOff>
      <xdr:row>185</xdr:row>
      <xdr:rowOff>0</xdr:rowOff>
    </xdr:from>
    <xdr:to>
      <xdr:col>53</xdr:col>
      <xdr:colOff>81643</xdr:colOff>
      <xdr:row>185</xdr:row>
      <xdr:rowOff>2534244</xdr:rowOff>
    </xdr:to>
    <xdr:pic>
      <xdr:nvPicPr>
        <xdr:cNvPr id="222" name="Picture 221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8179" y="71968179"/>
          <a:ext cx="5197928" cy="2534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12</xdr:col>
      <xdr:colOff>23813</xdr:colOff>
      <xdr:row>54</xdr:row>
      <xdr:rowOff>2531849</xdr:rowOff>
    </xdr:to>
    <xdr:pic>
      <xdr:nvPicPr>
        <xdr:cNvPr id="104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7813" y="20050125"/>
          <a:ext cx="3952875" cy="2531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4</xdr:col>
      <xdr:colOff>0</xdr:colOff>
      <xdr:row>27</xdr:row>
      <xdr:rowOff>0</xdr:rowOff>
    </xdr:to>
    <xdr:pic>
      <xdr:nvPicPr>
        <xdr:cNvPr id="1593" name="RiskRGA0R27C2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53150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8</xdr:col>
      <xdr:colOff>0</xdr:colOff>
      <xdr:row>27</xdr:row>
      <xdr:rowOff>0</xdr:rowOff>
    </xdr:to>
    <xdr:pic>
      <xdr:nvPicPr>
        <xdr:cNvPr id="1594" name="RiskRGA0R27C6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6153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12</xdr:col>
      <xdr:colOff>0</xdr:colOff>
      <xdr:row>27</xdr:row>
      <xdr:rowOff>0</xdr:rowOff>
    </xdr:to>
    <xdr:pic>
      <xdr:nvPicPr>
        <xdr:cNvPr id="1595" name="RiskRGA0R27C10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6153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16</xdr:col>
      <xdr:colOff>0</xdr:colOff>
      <xdr:row>27</xdr:row>
      <xdr:rowOff>0</xdr:rowOff>
    </xdr:to>
    <xdr:pic>
      <xdr:nvPicPr>
        <xdr:cNvPr id="1596" name="RiskRGA0R27C14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6153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17</xdr:col>
      <xdr:colOff>0</xdr:colOff>
      <xdr:row>26</xdr:row>
      <xdr:rowOff>0</xdr:rowOff>
    </xdr:from>
    <xdr:to>
      <xdr:col>20</xdr:col>
      <xdr:colOff>0</xdr:colOff>
      <xdr:row>27</xdr:row>
      <xdr:rowOff>0</xdr:rowOff>
    </xdr:to>
    <xdr:pic>
      <xdr:nvPicPr>
        <xdr:cNvPr id="1597" name="RiskRGA0R27C18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6153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21</xdr:col>
      <xdr:colOff>0</xdr:colOff>
      <xdr:row>26</xdr:row>
      <xdr:rowOff>0</xdr:rowOff>
    </xdr:from>
    <xdr:to>
      <xdr:col>24</xdr:col>
      <xdr:colOff>0</xdr:colOff>
      <xdr:row>27</xdr:row>
      <xdr:rowOff>0</xdr:rowOff>
    </xdr:to>
    <xdr:pic>
      <xdr:nvPicPr>
        <xdr:cNvPr id="1598" name="RiskRGA0R27C22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4700" y="6153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26</xdr:row>
      <xdr:rowOff>0</xdr:rowOff>
    </xdr:from>
    <xdr:to>
      <xdr:col>37</xdr:col>
      <xdr:colOff>0</xdr:colOff>
      <xdr:row>27</xdr:row>
      <xdr:rowOff>0</xdr:rowOff>
    </xdr:to>
    <xdr:pic>
      <xdr:nvPicPr>
        <xdr:cNvPr id="1599" name="RiskRGA0R27C34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615315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4</xdr:col>
      <xdr:colOff>0</xdr:colOff>
      <xdr:row>54</xdr:row>
      <xdr:rowOff>0</xdr:rowOff>
    </xdr:to>
    <xdr:pic>
      <xdr:nvPicPr>
        <xdr:cNvPr id="1600" name="RiskRGA0R54C2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7306925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8</xdr:col>
      <xdr:colOff>0</xdr:colOff>
      <xdr:row>54</xdr:row>
      <xdr:rowOff>0</xdr:rowOff>
    </xdr:to>
    <xdr:pic>
      <xdr:nvPicPr>
        <xdr:cNvPr id="1601" name="RiskRGA0R54C6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17306925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12</xdr:col>
      <xdr:colOff>0</xdr:colOff>
      <xdr:row>54</xdr:row>
      <xdr:rowOff>0</xdr:rowOff>
    </xdr:to>
    <xdr:pic>
      <xdr:nvPicPr>
        <xdr:cNvPr id="1602" name="RiskRGA0R54C10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17306925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13</xdr:col>
      <xdr:colOff>0</xdr:colOff>
      <xdr:row>53</xdr:row>
      <xdr:rowOff>0</xdr:rowOff>
    </xdr:from>
    <xdr:to>
      <xdr:col>16</xdr:col>
      <xdr:colOff>0</xdr:colOff>
      <xdr:row>54</xdr:row>
      <xdr:rowOff>0</xdr:rowOff>
    </xdr:to>
    <xdr:pic>
      <xdr:nvPicPr>
        <xdr:cNvPr id="1603" name="RiskRGA0R54C14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17306925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17</xdr:col>
      <xdr:colOff>0</xdr:colOff>
      <xdr:row>53</xdr:row>
      <xdr:rowOff>0</xdr:rowOff>
    </xdr:from>
    <xdr:to>
      <xdr:col>20</xdr:col>
      <xdr:colOff>0</xdr:colOff>
      <xdr:row>54</xdr:row>
      <xdr:rowOff>0</xdr:rowOff>
    </xdr:to>
    <xdr:pic>
      <xdr:nvPicPr>
        <xdr:cNvPr id="1604" name="RiskRGA0R54C18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17306925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53</xdr:row>
      <xdr:rowOff>0</xdr:rowOff>
    </xdr:from>
    <xdr:to>
      <xdr:col>37</xdr:col>
      <xdr:colOff>0</xdr:colOff>
      <xdr:row>54</xdr:row>
      <xdr:rowOff>0</xdr:rowOff>
    </xdr:to>
    <xdr:pic>
      <xdr:nvPicPr>
        <xdr:cNvPr id="1605" name="RiskRGA0R54C34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17306925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12</xdr:col>
      <xdr:colOff>0</xdr:colOff>
      <xdr:row>79</xdr:row>
      <xdr:rowOff>0</xdr:rowOff>
    </xdr:to>
    <xdr:pic>
      <xdr:nvPicPr>
        <xdr:cNvPr id="1606" name="RiskRGA0R79C10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278511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17</xdr:col>
      <xdr:colOff>0</xdr:colOff>
      <xdr:row>78</xdr:row>
      <xdr:rowOff>0</xdr:rowOff>
    </xdr:from>
    <xdr:to>
      <xdr:col>20</xdr:col>
      <xdr:colOff>0</xdr:colOff>
      <xdr:row>79</xdr:row>
      <xdr:rowOff>0</xdr:rowOff>
    </xdr:to>
    <xdr:pic>
      <xdr:nvPicPr>
        <xdr:cNvPr id="1607" name="RiskRGA0R79C18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278511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21</xdr:col>
      <xdr:colOff>0</xdr:colOff>
      <xdr:row>78</xdr:row>
      <xdr:rowOff>0</xdr:rowOff>
    </xdr:from>
    <xdr:to>
      <xdr:col>24</xdr:col>
      <xdr:colOff>0</xdr:colOff>
      <xdr:row>79</xdr:row>
      <xdr:rowOff>0</xdr:rowOff>
    </xdr:to>
    <xdr:pic>
      <xdr:nvPicPr>
        <xdr:cNvPr id="1608" name="RiskRGA0R79C22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4700" y="278511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25</xdr:col>
      <xdr:colOff>0</xdr:colOff>
      <xdr:row>78</xdr:row>
      <xdr:rowOff>0</xdr:rowOff>
    </xdr:from>
    <xdr:to>
      <xdr:col>28</xdr:col>
      <xdr:colOff>0</xdr:colOff>
      <xdr:row>79</xdr:row>
      <xdr:rowOff>0</xdr:rowOff>
    </xdr:to>
    <xdr:pic>
      <xdr:nvPicPr>
        <xdr:cNvPr id="1609" name="RiskRGA0R79C26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5725" y="278511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29</xdr:col>
      <xdr:colOff>0</xdr:colOff>
      <xdr:row>78</xdr:row>
      <xdr:rowOff>0</xdr:rowOff>
    </xdr:from>
    <xdr:to>
      <xdr:col>32</xdr:col>
      <xdr:colOff>0</xdr:colOff>
      <xdr:row>79</xdr:row>
      <xdr:rowOff>0</xdr:rowOff>
    </xdr:to>
    <xdr:pic>
      <xdr:nvPicPr>
        <xdr:cNvPr id="1610" name="RiskRGA0R79C30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0" y="278511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78</xdr:row>
      <xdr:rowOff>0</xdr:rowOff>
    </xdr:from>
    <xdr:to>
      <xdr:col>37</xdr:col>
      <xdr:colOff>0</xdr:colOff>
      <xdr:row>79</xdr:row>
      <xdr:rowOff>0</xdr:rowOff>
    </xdr:to>
    <xdr:pic>
      <xdr:nvPicPr>
        <xdr:cNvPr id="1611" name="RiskRGA0R79C34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2785110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4</xdr:col>
      <xdr:colOff>0</xdr:colOff>
      <xdr:row>106</xdr:row>
      <xdr:rowOff>0</xdr:rowOff>
    </xdr:to>
    <xdr:pic>
      <xdr:nvPicPr>
        <xdr:cNvPr id="1612" name="RiskRGA0R106C2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9033450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8</xdr:col>
      <xdr:colOff>0</xdr:colOff>
      <xdr:row>106</xdr:row>
      <xdr:rowOff>0</xdr:rowOff>
    </xdr:to>
    <xdr:pic>
      <xdr:nvPicPr>
        <xdr:cNvPr id="1613" name="RiskRGA0R106C6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12</xdr:col>
      <xdr:colOff>0</xdr:colOff>
      <xdr:row>106</xdr:row>
      <xdr:rowOff>0</xdr:rowOff>
    </xdr:to>
    <xdr:pic>
      <xdr:nvPicPr>
        <xdr:cNvPr id="1614" name="RiskRGA0R106C10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13</xdr:col>
      <xdr:colOff>0</xdr:colOff>
      <xdr:row>105</xdr:row>
      <xdr:rowOff>0</xdr:rowOff>
    </xdr:from>
    <xdr:to>
      <xdr:col>16</xdr:col>
      <xdr:colOff>0</xdr:colOff>
      <xdr:row>106</xdr:row>
      <xdr:rowOff>0</xdr:rowOff>
    </xdr:to>
    <xdr:pic>
      <xdr:nvPicPr>
        <xdr:cNvPr id="1615" name="RiskRGA0R106C14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17</xdr:col>
      <xdr:colOff>0</xdr:colOff>
      <xdr:row>105</xdr:row>
      <xdr:rowOff>0</xdr:rowOff>
    </xdr:from>
    <xdr:to>
      <xdr:col>20</xdr:col>
      <xdr:colOff>0</xdr:colOff>
      <xdr:row>106</xdr:row>
      <xdr:rowOff>0</xdr:rowOff>
    </xdr:to>
    <xdr:pic>
      <xdr:nvPicPr>
        <xdr:cNvPr id="1616" name="RiskRGA0R106C18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21</xdr:col>
      <xdr:colOff>0</xdr:colOff>
      <xdr:row>105</xdr:row>
      <xdr:rowOff>0</xdr:rowOff>
    </xdr:from>
    <xdr:to>
      <xdr:col>24</xdr:col>
      <xdr:colOff>0</xdr:colOff>
      <xdr:row>106</xdr:row>
      <xdr:rowOff>0</xdr:rowOff>
    </xdr:to>
    <xdr:pic>
      <xdr:nvPicPr>
        <xdr:cNvPr id="1617" name="RiskRGA0R106C22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4700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25</xdr:col>
      <xdr:colOff>0</xdr:colOff>
      <xdr:row>105</xdr:row>
      <xdr:rowOff>0</xdr:rowOff>
    </xdr:from>
    <xdr:to>
      <xdr:col>28</xdr:col>
      <xdr:colOff>0</xdr:colOff>
      <xdr:row>106</xdr:row>
      <xdr:rowOff>0</xdr:rowOff>
    </xdr:to>
    <xdr:pic>
      <xdr:nvPicPr>
        <xdr:cNvPr id="1618" name="RiskRGA0R106C26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5725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29</xdr:col>
      <xdr:colOff>0</xdr:colOff>
      <xdr:row>105</xdr:row>
      <xdr:rowOff>0</xdr:rowOff>
    </xdr:from>
    <xdr:to>
      <xdr:col>32</xdr:col>
      <xdr:colOff>0</xdr:colOff>
      <xdr:row>106</xdr:row>
      <xdr:rowOff>0</xdr:rowOff>
    </xdr:to>
    <xdr:pic>
      <xdr:nvPicPr>
        <xdr:cNvPr id="1619" name="RiskRGA0R106C30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0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105</xdr:row>
      <xdr:rowOff>0</xdr:rowOff>
    </xdr:from>
    <xdr:to>
      <xdr:col>37</xdr:col>
      <xdr:colOff>0</xdr:colOff>
      <xdr:row>106</xdr:row>
      <xdr:rowOff>0</xdr:rowOff>
    </xdr:to>
    <xdr:pic>
      <xdr:nvPicPr>
        <xdr:cNvPr id="1620" name="RiskRGA0R106C34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3903345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4</xdr:col>
      <xdr:colOff>0</xdr:colOff>
      <xdr:row>133</xdr:row>
      <xdr:rowOff>0</xdr:rowOff>
    </xdr:to>
    <xdr:pic>
      <xdr:nvPicPr>
        <xdr:cNvPr id="1621" name="RiskRGA0R133C2"/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50177700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132</xdr:row>
      <xdr:rowOff>0</xdr:rowOff>
    </xdr:from>
    <xdr:to>
      <xdr:col>8</xdr:col>
      <xdr:colOff>0</xdr:colOff>
      <xdr:row>133</xdr:row>
      <xdr:rowOff>0</xdr:rowOff>
    </xdr:to>
    <xdr:pic>
      <xdr:nvPicPr>
        <xdr:cNvPr id="1622" name="RiskRGA0R133C6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501777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12</xdr:col>
      <xdr:colOff>0</xdr:colOff>
      <xdr:row>133</xdr:row>
      <xdr:rowOff>0</xdr:rowOff>
    </xdr:to>
    <xdr:pic>
      <xdr:nvPicPr>
        <xdr:cNvPr id="1623" name="RiskRGA0R133C10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501777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132</xdr:row>
      <xdr:rowOff>0</xdr:rowOff>
    </xdr:from>
    <xdr:to>
      <xdr:col>37</xdr:col>
      <xdr:colOff>0</xdr:colOff>
      <xdr:row>133</xdr:row>
      <xdr:rowOff>0</xdr:rowOff>
    </xdr:to>
    <xdr:pic>
      <xdr:nvPicPr>
        <xdr:cNvPr id="1624" name="RiskRGA0R133C34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5017770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158</xdr:row>
      <xdr:rowOff>0</xdr:rowOff>
    </xdr:from>
    <xdr:to>
      <xdr:col>12</xdr:col>
      <xdr:colOff>0</xdr:colOff>
      <xdr:row>159</xdr:row>
      <xdr:rowOff>0</xdr:rowOff>
    </xdr:to>
    <xdr:pic>
      <xdr:nvPicPr>
        <xdr:cNvPr id="1625" name="RiskRGA0R159C10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609028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13</xdr:col>
      <xdr:colOff>0</xdr:colOff>
      <xdr:row>158</xdr:row>
      <xdr:rowOff>0</xdr:rowOff>
    </xdr:from>
    <xdr:to>
      <xdr:col>16</xdr:col>
      <xdr:colOff>0</xdr:colOff>
      <xdr:row>159</xdr:row>
      <xdr:rowOff>0</xdr:rowOff>
    </xdr:to>
    <xdr:pic>
      <xdr:nvPicPr>
        <xdr:cNvPr id="1627" name="RiskRGA0R159C14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609028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158</xdr:row>
      <xdr:rowOff>0</xdr:rowOff>
    </xdr:from>
    <xdr:to>
      <xdr:col>37</xdr:col>
      <xdr:colOff>0</xdr:colOff>
      <xdr:row>159</xdr:row>
      <xdr:rowOff>0</xdr:rowOff>
    </xdr:to>
    <xdr:pic>
      <xdr:nvPicPr>
        <xdr:cNvPr id="1628" name="RiskRGA0R159C34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6090285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4</xdr:col>
      <xdr:colOff>0</xdr:colOff>
      <xdr:row>186</xdr:row>
      <xdr:rowOff>0</xdr:rowOff>
    </xdr:to>
    <xdr:pic>
      <xdr:nvPicPr>
        <xdr:cNvPr id="1629" name="RiskRGA0R186C2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72066150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185</xdr:row>
      <xdr:rowOff>0</xdr:rowOff>
    </xdr:from>
    <xdr:to>
      <xdr:col>8</xdr:col>
      <xdr:colOff>0</xdr:colOff>
      <xdr:row>186</xdr:row>
      <xdr:rowOff>0</xdr:rowOff>
    </xdr:to>
    <xdr:pic>
      <xdr:nvPicPr>
        <xdr:cNvPr id="1630" name="RiskRGA0R186C6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72066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185</xdr:row>
      <xdr:rowOff>0</xdr:rowOff>
    </xdr:from>
    <xdr:to>
      <xdr:col>37</xdr:col>
      <xdr:colOff>0</xdr:colOff>
      <xdr:row>186</xdr:row>
      <xdr:rowOff>0</xdr:rowOff>
    </xdr:to>
    <xdr:pic>
      <xdr:nvPicPr>
        <xdr:cNvPr id="1631" name="RiskRGA0R186C34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7206615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4</xdr:col>
      <xdr:colOff>0</xdr:colOff>
      <xdr:row>213</xdr:row>
      <xdr:rowOff>0</xdr:rowOff>
    </xdr:to>
    <xdr:pic>
      <xdr:nvPicPr>
        <xdr:cNvPr id="32" name="RiskRGA0R213C2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3229450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212</xdr:row>
      <xdr:rowOff>0</xdr:rowOff>
    </xdr:from>
    <xdr:to>
      <xdr:col>8</xdr:col>
      <xdr:colOff>0</xdr:colOff>
      <xdr:row>213</xdr:row>
      <xdr:rowOff>0</xdr:rowOff>
    </xdr:to>
    <xdr:pic>
      <xdr:nvPicPr>
        <xdr:cNvPr id="33" name="RiskRGA0R213C6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212</xdr:row>
      <xdr:rowOff>0</xdr:rowOff>
    </xdr:from>
    <xdr:to>
      <xdr:col>12</xdr:col>
      <xdr:colOff>0</xdr:colOff>
      <xdr:row>213</xdr:row>
      <xdr:rowOff>0</xdr:rowOff>
    </xdr:to>
    <xdr:pic>
      <xdr:nvPicPr>
        <xdr:cNvPr id="34" name="RiskRGA0R213C10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13</xdr:col>
      <xdr:colOff>0</xdr:colOff>
      <xdr:row>212</xdr:row>
      <xdr:rowOff>0</xdr:rowOff>
    </xdr:from>
    <xdr:to>
      <xdr:col>16</xdr:col>
      <xdr:colOff>0</xdr:colOff>
      <xdr:row>213</xdr:row>
      <xdr:rowOff>0</xdr:rowOff>
    </xdr:to>
    <xdr:pic>
      <xdr:nvPicPr>
        <xdr:cNvPr id="35" name="RiskRGA0R213C14"/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17</xdr:col>
      <xdr:colOff>0</xdr:colOff>
      <xdr:row>212</xdr:row>
      <xdr:rowOff>0</xdr:rowOff>
    </xdr:from>
    <xdr:to>
      <xdr:col>20</xdr:col>
      <xdr:colOff>0</xdr:colOff>
      <xdr:row>213</xdr:row>
      <xdr:rowOff>0</xdr:rowOff>
    </xdr:to>
    <xdr:pic>
      <xdr:nvPicPr>
        <xdr:cNvPr id="36" name="RiskRGA0R213C18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21</xdr:col>
      <xdr:colOff>0</xdr:colOff>
      <xdr:row>212</xdr:row>
      <xdr:rowOff>0</xdr:rowOff>
    </xdr:from>
    <xdr:to>
      <xdr:col>24</xdr:col>
      <xdr:colOff>0</xdr:colOff>
      <xdr:row>213</xdr:row>
      <xdr:rowOff>0</xdr:rowOff>
    </xdr:to>
    <xdr:pic>
      <xdr:nvPicPr>
        <xdr:cNvPr id="37" name="RiskRGA0R213C22"/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4700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25</xdr:col>
      <xdr:colOff>0</xdr:colOff>
      <xdr:row>212</xdr:row>
      <xdr:rowOff>0</xdr:rowOff>
    </xdr:from>
    <xdr:to>
      <xdr:col>28</xdr:col>
      <xdr:colOff>0</xdr:colOff>
      <xdr:row>213</xdr:row>
      <xdr:rowOff>0</xdr:rowOff>
    </xdr:to>
    <xdr:pic>
      <xdr:nvPicPr>
        <xdr:cNvPr id="38" name="RiskRGA0R213C26"/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5725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29</xdr:col>
      <xdr:colOff>0</xdr:colOff>
      <xdr:row>212</xdr:row>
      <xdr:rowOff>0</xdr:rowOff>
    </xdr:from>
    <xdr:to>
      <xdr:col>32</xdr:col>
      <xdr:colOff>0</xdr:colOff>
      <xdr:row>213</xdr:row>
      <xdr:rowOff>0</xdr:rowOff>
    </xdr:to>
    <xdr:pic>
      <xdr:nvPicPr>
        <xdr:cNvPr id="39" name="RiskRGA0R213C30"/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0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212</xdr:row>
      <xdr:rowOff>0</xdr:rowOff>
    </xdr:from>
    <xdr:to>
      <xdr:col>37</xdr:col>
      <xdr:colOff>0</xdr:colOff>
      <xdr:row>213</xdr:row>
      <xdr:rowOff>0</xdr:rowOff>
    </xdr:to>
    <xdr:pic>
      <xdr:nvPicPr>
        <xdr:cNvPr id="40" name="RiskRGA0R213C34"/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8322945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54</xdr:row>
      <xdr:rowOff>1</xdr:rowOff>
    </xdr:from>
    <xdr:to>
      <xdr:col>36</xdr:col>
      <xdr:colOff>715924</xdr:colOff>
      <xdr:row>56</xdr:row>
      <xdr:rowOff>95250</xdr:rowOff>
    </xdr:to>
    <xdr:pic>
      <xdr:nvPicPr>
        <xdr:cNvPr id="203" name="Picture 202"/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56813" y="20050126"/>
          <a:ext cx="5335549" cy="2976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0</xdr:colOff>
      <xdr:row>53</xdr:row>
      <xdr:rowOff>0</xdr:rowOff>
    </xdr:from>
    <xdr:to>
      <xdr:col>52</xdr:col>
      <xdr:colOff>178407</xdr:colOff>
      <xdr:row>53</xdr:row>
      <xdr:rowOff>2524125</xdr:rowOff>
    </xdr:to>
    <xdr:pic>
      <xdr:nvPicPr>
        <xdr:cNvPr id="212" name="Picture 211"/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9438" y="17359313"/>
          <a:ext cx="4559907" cy="252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1</xdr:colOff>
      <xdr:row>79</xdr:row>
      <xdr:rowOff>1</xdr:rowOff>
    </xdr:from>
    <xdr:to>
      <xdr:col>36</xdr:col>
      <xdr:colOff>642937</xdr:colOff>
      <xdr:row>81</xdr:row>
      <xdr:rowOff>58072</xdr:rowOff>
    </xdr:to>
    <xdr:pic>
      <xdr:nvPicPr>
        <xdr:cNvPr id="217" name="Picture 216"/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56814" y="30622876"/>
          <a:ext cx="5262561" cy="2939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0</xdr:colOff>
      <xdr:row>78</xdr:row>
      <xdr:rowOff>1</xdr:rowOff>
    </xdr:from>
    <xdr:to>
      <xdr:col>52</xdr:col>
      <xdr:colOff>350479</xdr:colOff>
      <xdr:row>78</xdr:row>
      <xdr:rowOff>2619375</xdr:rowOff>
    </xdr:to>
    <xdr:pic>
      <xdr:nvPicPr>
        <xdr:cNvPr id="219" name="Picture 218"/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9438" y="27932064"/>
          <a:ext cx="4731979" cy="2619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0</xdr:colOff>
      <xdr:row>212</xdr:row>
      <xdr:rowOff>0</xdr:rowOff>
    </xdr:from>
    <xdr:to>
      <xdr:col>53</xdr:col>
      <xdr:colOff>91113</xdr:colOff>
      <xdr:row>212</xdr:row>
      <xdr:rowOff>2635250</xdr:rowOff>
    </xdr:to>
    <xdr:pic>
      <xdr:nvPicPr>
        <xdr:cNvPr id="225" name="Picture 224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9438" y="83534250"/>
          <a:ext cx="5186988" cy="263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19050</xdr:colOff>
      <xdr:row>27</xdr:row>
      <xdr:rowOff>19050</xdr:rowOff>
    </xdr:from>
    <xdr:to>
      <xdr:col>52</xdr:col>
      <xdr:colOff>180975</xdr:colOff>
      <xdr:row>28</xdr:row>
      <xdr:rowOff>66675</xdr:rowOff>
    </xdr:to>
    <xdr:graphicFrame macro="">
      <xdr:nvGraphicFramePr>
        <xdr:cNvPr id="5" name="Chart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19050</xdr:colOff>
      <xdr:row>54</xdr:row>
      <xdr:rowOff>19050</xdr:rowOff>
    </xdr:from>
    <xdr:to>
      <xdr:col>52</xdr:col>
      <xdr:colOff>180975</xdr:colOff>
      <xdr:row>55</xdr:row>
      <xdr:rowOff>66675</xdr:rowOff>
    </xdr:to>
    <xdr:graphicFrame macro="">
      <xdr:nvGraphicFramePr>
        <xdr:cNvPr id="6" name="Chart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19050</xdr:colOff>
      <xdr:row>79</xdr:row>
      <xdr:rowOff>19050</xdr:rowOff>
    </xdr:from>
    <xdr:to>
      <xdr:col>52</xdr:col>
      <xdr:colOff>180975</xdr:colOff>
      <xdr:row>80</xdr:row>
      <xdr:rowOff>66675</xdr:rowOff>
    </xdr:to>
    <xdr:graphicFrame macro="">
      <xdr:nvGraphicFramePr>
        <xdr:cNvPr id="17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33</xdr:col>
      <xdr:colOff>1</xdr:colOff>
      <xdr:row>27</xdr:row>
      <xdr:rowOff>0</xdr:rowOff>
    </xdr:from>
    <xdr:to>
      <xdr:col>36</xdr:col>
      <xdr:colOff>460376</xdr:colOff>
      <xdr:row>28</xdr:row>
      <xdr:rowOff>132688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37776" y="8839200"/>
          <a:ext cx="5099050" cy="2818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54</xdr:row>
      <xdr:rowOff>0</xdr:rowOff>
    </xdr:from>
    <xdr:to>
      <xdr:col>36</xdr:col>
      <xdr:colOff>635000</xdr:colOff>
      <xdr:row>56</xdr:row>
      <xdr:rowOff>38372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37775" y="19992975"/>
          <a:ext cx="5273675" cy="2914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1</xdr:colOff>
      <xdr:row>79</xdr:row>
      <xdr:rowOff>1</xdr:rowOff>
    </xdr:from>
    <xdr:to>
      <xdr:col>36</xdr:col>
      <xdr:colOff>598404</xdr:colOff>
      <xdr:row>81</xdr:row>
      <xdr:rowOff>15875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37776" y="30537151"/>
          <a:ext cx="5237078" cy="289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106</xdr:row>
      <xdr:rowOff>0</xdr:rowOff>
    </xdr:from>
    <xdr:to>
      <xdr:col>36</xdr:col>
      <xdr:colOff>650875</xdr:colOff>
      <xdr:row>108</xdr:row>
      <xdr:rowOff>47116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37775" y="41719500"/>
          <a:ext cx="5289550" cy="2923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133</xdr:row>
      <xdr:rowOff>0</xdr:rowOff>
    </xdr:from>
    <xdr:to>
      <xdr:col>36</xdr:col>
      <xdr:colOff>650875</xdr:colOff>
      <xdr:row>135</xdr:row>
      <xdr:rowOff>47116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37775" y="52863750"/>
          <a:ext cx="5289550" cy="2923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159</xdr:row>
      <xdr:rowOff>1</xdr:rowOff>
    </xdr:from>
    <xdr:to>
      <xdr:col>36</xdr:col>
      <xdr:colOff>444500</xdr:colOff>
      <xdr:row>160</xdr:row>
      <xdr:rowOff>121674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37775" y="63588901"/>
          <a:ext cx="5083175" cy="2807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213</xdr:row>
      <xdr:rowOff>0</xdr:rowOff>
    </xdr:from>
    <xdr:to>
      <xdr:col>36</xdr:col>
      <xdr:colOff>635000</xdr:colOff>
      <xdr:row>215</xdr:row>
      <xdr:rowOff>38371</xdr:rowOff>
    </xdr:to>
    <xdr:pic>
      <xdr:nvPicPr>
        <xdr:cNvPr id="3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37775" y="85915500"/>
          <a:ext cx="5273675" cy="2914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47</xdr:col>
      <xdr:colOff>0</xdr:colOff>
      <xdr:row>106</xdr:row>
      <xdr:rowOff>0</xdr:rowOff>
    </xdr:from>
    <xdr:to>
      <xdr:col>52</xdr:col>
      <xdr:colOff>161925</xdr:colOff>
      <xdr:row>107</xdr:row>
      <xdr:rowOff>47625</xdr:rowOff>
    </xdr:to>
    <xdr:graphicFrame macro="">
      <xdr:nvGraphicFramePr>
        <xdr:cNvPr id="37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47</xdr:col>
      <xdr:colOff>0</xdr:colOff>
      <xdr:row>133</xdr:row>
      <xdr:rowOff>0</xdr:rowOff>
    </xdr:from>
    <xdr:to>
      <xdr:col>52</xdr:col>
      <xdr:colOff>161925</xdr:colOff>
      <xdr:row>134</xdr:row>
      <xdr:rowOff>47625</xdr:rowOff>
    </xdr:to>
    <xdr:graphicFrame macro="">
      <xdr:nvGraphicFramePr>
        <xdr:cNvPr id="39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47</xdr:col>
      <xdr:colOff>0</xdr:colOff>
      <xdr:row>159</xdr:row>
      <xdr:rowOff>0</xdr:rowOff>
    </xdr:from>
    <xdr:to>
      <xdr:col>52</xdr:col>
      <xdr:colOff>161925</xdr:colOff>
      <xdr:row>160</xdr:row>
      <xdr:rowOff>47625</xdr:rowOff>
    </xdr:to>
    <xdr:graphicFrame macro="">
      <xdr:nvGraphicFramePr>
        <xdr:cNvPr id="41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47</xdr:col>
      <xdr:colOff>0</xdr:colOff>
      <xdr:row>213</xdr:row>
      <xdr:rowOff>0</xdr:rowOff>
    </xdr:from>
    <xdr:to>
      <xdr:col>52</xdr:col>
      <xdr:colOff>161925</xdr:colOff>
      <xdr:row>214</xdr:row>
      <xdr:rowOff>47625</xdr:rowOff>
    </xdr:to>
    <xdr:graphicFrame macro="">
      <xdr:nvGraphicFramePr>
        <xdr:cNvPr id="43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47</xdr:col>
      <xdr:colOff>0</xdr:colOff>
      <xdr:row>186</xdr:row>
      <xdr:rowOff>0</xdr:rowOff>
    </xdr:from>
    <xdr:to>
      <xdr:col>52</xdr:col>
      <xdr:colOff>161925</xdr:colOff>
      <xdr:row>187</xdr:row>
      <xdr:rowOff>47625</xdr:rowOff>
    </xdr:to>
    <xdr:graphicFrame macro="">
      <xdr:nvGraphicFramePr>
        <xdr:cNvPr id="52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</xdr:col>
      <xdr:colOff>0</xdr:colOff>
      <xdr:row>26</xdr:row>
      <xdr:rowOff>0</xdr:rowOff>
    </xdr:from>
    <xdr:to>
      <xdr:col>4</xdr:col>
      <xdr:colOff>0</xdr:colOff>
      <xdr:row>27</xdr:row>
      <xdr:rowOff>0</xdr:rowOff>
    </xdr:to>
    <xdr:pic>
      <xdr:nvPicPr>
        <xdr:cNvPr id="128" name="RiskRGA1R27C2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53150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8</xdr:col>
      <xdr:colOff>0</xdr:colOff>
      <xdr:row>27</xdr:row>
      <xdr:rowOff>0</xdr:rowOff>
    </xdr:to>
    <xdr:pic>
      <xdr:nvPicPr>
        <xdr:cNvPr id="129" name="RiskRGA1R27C6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6153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12</xdr:col>
      <xdr:colOff>0</xdr:colOff>
      <xdr:row>27</xdr:row>
      <xdr:rowOff>0</xdr:rowOff>
    </xdr:to>
    <xdr:pic>
      <xdr:nvPicPr>
        <xdr:cNvPr id="130" name="RiskRGA1R27C10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6153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16</xdr:col>
      <xdr:colOff>0</xdr:colOff>
      <xdr:row>27</xdr:row>
      <xdr:rowOff>0</xdr:rowOff>
    </xdr:to>
    <xdr:pic>
      <xdr:nvPicPr>
        <xdr:cNvPr id="131" name="RiskRGA1R27C14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6153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17</xdr:col>
      <xdr:colOff>0</xdr:colOff>
      <xdr:row>26</xdr:row>
      <xdr:rowOff>0</xdr:rowOff>
    </xdr:from>
    <xdr:to>
      <xdr:col>20</xdr:col>
      <xdr:colOff>0</xdr:colOff>
      <xdr:row>27</xdr:row>
      <xdr:rowOff>0</xdr:rowOff>
    </xdr:to>
    <xdr:pic>
      <xdr:nvPicPr>
        <xdr:cNvPr id="132" name="RiskRGA1R27C18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6153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21</xdr:col>
      <xdr:colOff>0</xdr:colOff>
      <xdr:row>26</xdr:row>
      <xdr:rowOff>0</xdr:rowOff>
    </xdr:from>
    <xdr:to>
      <xdr:col>24</xdr:col>
      <xdr:colOff>0</xdr:colOff>
      <xdr:row>27</xdr:row>
      <xdr:rowOff>0</xdr:rowOff>
    </xdr:to>
    <xdr:pic>
      <xdr:nvPicPr>
        <xdr:cNvPr id="133" name="RiskRGA1R27C22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4700" y="6153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26</xdr:row>
      <xdr:rowOff>0</xdr:rowOff>
    </xdr:from>
    <xdr:to>
      <xdr:col>37</xdr:col>
      <xdr:colOff>0</xdr:colOff>
      <xdr:row>27</xdr:row>
      <xdr:rowOff>0</xdr:rowOff>
    </xdr:to>
    <xdr:pic>
      <xdr:nvPicPr>
        <xdr:cNvPr id="134" name="RiskRGA1R27C34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615315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4</xdr:col>
      <xdr:colOff>0</xdr:colOff>
      <xdr:row>54</xdr:row>
      <xdr:rowOff>0</xdr:rowOff>
    </xdr:to>
    <xdr:pic>
      <xdr:nvPicPr>
        <xdr:cNvPr id="135" name="RiskRGA1R54C2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7306925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8</xdr:col>
      <xdr:colOff>0</xdr:colOff>
      <xdr:row>54</xdr:row>
      <xdr:rowOff>0</xdr:rowOff>
    </xdr:to>
    <xdr:pic>
      <xdr:nvPicPr>
        <xdr:cNvPr id="136" name="RiskRGA1R54C6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17306925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12</xdr:col>
      <xdr:colOff>0</xdr:colOff>
      <xdr:row>54</xdr:row>
      <xdr:rowOff>0</xdr:rowOff>
    </xdr:to>
    <xdr:pic>
      <xdr:nvPicPr>
        <xdr:cNvPr id="137" name="RiskRGA1R54C10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17306925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13</xdr:col>
      <xdr:colOff>0</xdr:colOff>
      <xdr:row>53</xdr:row>
      <xdr:rowOff>0</xdr:rowOff>
    </xdr:from>
    <xdr:to>
      <xdr:col>16</xdr:col>
      <xdr:colOff>0</xdr:colOff>
      <xdr:row>54</xdr:row>
      <xdr:rowOff>0</xdr:rowOff>
    </xdr:to>
    <xdr:pic>
      <xdr:nvPicPr>
        <xdr:cNvPr id="138" name="RiskRGA1R54C14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17306925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17</xdr:col>
      <xdr:colOff>0</xdr:colOff>
      <xdr:row>53</xdr:row>
      <xdr:rowOff>0</xdr:rowOff>
    </xdr:from>
    <xdr:to>
      <xdr:col>20</xdr:col>
      <xdr:colOff>0</xdr:colOff>
      <xdr:row>54</xdr:row>
      <xdr:rowOff>0</xdr:rowOff>
    </xdr:to>
    <xdr:pic>
      <xdr:nvPicPr>
        <xdr:cNvPr id="139" name="RiskRGA1R54C18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17306925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53</xdr:row>
      <xdr:rowOff>0</xdr:rowOff>
    </xdr:from>
    <xdr:to>
      <xdr:col>37</xdr:col>
      <xdr:colOff>0</xdr:colOff>
      <xdr:row>54</xdr:row>
      <xdr:rowOff>0</xdr:rowOff>
    </xdr:to>
    <xdr:pic>
      <xdr:nvPicPr>
        <xdr:cNvPr id="140" name="RiskRGA1R54C34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17306925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12</xdr:col>
      <xdr:colOff>0</xdr:colOff>
      <xdr:row>79</xdr:row>
      <xdr:rowOff>0</xdr:rowOff>
    </xdr:to>
    <xdr:pic>
      <xdr:nvPicPr>
        <xdr:cNvPr id="141" name="RiskRGA1R79C10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278511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17</xdr:col>
      <xdr:colOff>0</xdr:colOff>
      <xdr:row>78</xdr:row>
      <xdr:rowOff>0</xdr:rowOff>
    </xdr:from>
    <xdr:to>
      <xdr:col>20</xdr:col>
      <xdr:colOff>0</xdr:colOff>
      <xdr:row>79</xdr:row>
      <xdr:rowOff>0</xdr:rowOff>
    </xdr:to>
    <xdr:pic>
      <xdr:nvPicPr>
        <xdr:cNvPr id="142" name="RiskRGA1R79C18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278511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21</xdr:col>
      <xdr:colOff>0</xdr:colOff>
      <xdr:row>78</xdr:row>
      <xdr:rowOff>0</xdr:rowOff>
    </xdr:from>
    <xdr:to>
      <xdr:col>24</xdr:col>
      <xdr:colOff>0</xdr:colOff>
      <xdr:row>79</xdr:row>
      <xdr:rowOff>0</xdr:rowOff>
    </xdr:to>
    <xdr:pic>
      <xdr:nvPicPr>
        <xdr:cNvPr id="143" name="RiskRGA1R79C22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4700" y="278511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25</xdr:col>
      <xdr:colOff>0</xdr:colOff>
      <xdr:row>78</xdr:row>
      <xdr:rowOff>0</xdr:rowOff>
    </xdr:from>
    <xdr:to>
      <xdr:col>28</xdr:col>
      <xdr:colOff>0</xdr:colOff>
      <xdr:row>79</xdr:row>
      <xdr:rowOff>0</xdr:rowOff>
    </xdr:to>
    <xdr:pic>
      <xdr:nvPicPr>
        <xdr:cNvPr id="144" name="RiskRGA1R79C26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5725" y="278511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29</xdr:col>
      <xdr:colOff>0</xdr:colOff>
      <xdr:row>78</xdr:row>
      <xdr:rowOff>0</xdr:rowOff>
    </xdr:from>
    <xdr:to>
      <xdr:col>32</xdr:col>
      <xdr:colOff>0</xdr:colOff>
      <xdr:row>79</xdr:row>
      <xdr:rowOff>0</xdr:rowOff>
    </xdr:to>
    <xdr:pic>
      <xdr:nvPicPr>
        <xdr:cNvPr id="145" name="RiskRGA1R79C30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0" y="278511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78</xdr:row>
      <xdr:rowOff>0</xdr:rowOff>
    </xdr:from>
    <xdr:to>
      <xdr:col>37</xdr:col>
      <xdr:colOff>0</xdr:colOff>
      <xdr:row>79</xdr:row>
      <xdr:rowOff>0</xdr:rowOff>
    </xdr:to>
    <xdr:pic>
      <xdr:nvPicPr>
        <xdr:cNvPr id="146" name="RiskRGA1R79C34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2785110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4</xdr:col>
      <xdr:colOff>0</xdr:colOff>
      <xdr:row>106</xdr:row>
      <xdr:rowOff>0</xdr:rowOff>
    </xdr:to>
    <xdr:pic>
      <xdr:nvPicPr>
        <xdr:cNvPr id="194" name="RiskRGA1R106C2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9033450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8</xdr:col>
      <xdr:colOff>0</xdr:colOff>
      <xdr:row>106</xdr:row>
      <xdr:rowOff>0</xdr:rowOff>
    </xdr:to>
    <xdr:pic>
      <xdr:nvPicPr>
        <xdr:cNvPr id="195" name="RiskRGA1R106C6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12</xdr:col>
      <xdr:colOff>0</xdr:colOff>
      <xdr:row>106</xdr:row>
      <xdr:rowOff>0</xdr:rowOff>
    </xdr:to>
    <xdr:pic>
      <xdr:nvPicPr>
        <xdr:cNvPr id="196" name="RiskRGA1R106C10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13</xdr:col>
      <xdr:colOff>0</xdr:colOff>
      <xdr:row>105</xdr:row>
      <xdr:rowOff>0</xdr:rowOff>
    </xdr:from>
    <xdr:to>
      <xdr:col>16</xdr:col>
      <xdr:colOff>0</xdr:colOff>
      <xdr:row>106</xdr:row>
      <xdr:rowOff>0</xdr:rowOff>
    </xdr:to>
    <xdr:pic>
      <xdr:nvPicPr>
        <xdr:cNvPr id="197" name="RiskRGA1R106C14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17</xdr:col>
      <xdr:colOff>0</xdr:colOff>
      <xdr:row>105</xdr:row>
      <xdr:rowOff>0</xdr:rowOff>
    </xdr:from>
    <xdr:to>
      <xdr:col>20</xdr:col>
      <xdr:colOff>0</xdr:colOff>
      <xdr:row>106</xdr:row>
      <xdr:rowOff>0</xdr:rowOff>
    </xdr:to>
    <xdr:pic>
      <xdr:nvPicPr>
        <xdr:cNvPr id="198" name="RiskRGA1R106C18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21</xdr:col>
      <xdr:colOff>0</xdr:colOff>
      <xdr:row>105</xdr:row>
      <xdr:rowOff>0</xdr:rowOff>
    </xdr:from>
    <xdr:to>
      <xdr:col>24</xdr:col>
      <xdr:colOff>0</xdr:colOff>
      <xdr:row>106</xdr:row>
      <xdr:rowOff>0</xdr:rowOff>
    </xdr:to>
    <xdr:pic>
      <xdr:nvPicPr>
        <xdr:cNvPr id="199" name="RiskRGA1R106C22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4700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25</xdr:col>
      <xdr:colOff>0</xdr:colOff>
      <xdr:row>105</xdr:row>
      <xdr:rowOff>0</xdr:rowOff>
    </xdr:from>
    <xdr:to>
      <xdr:col>28</xdr:col>
      <xdr:colOff>0</xdr:colOff>
      <xdr:row>106</xdr:row>
      <xdr:rowOff>0</xdr:rowOff>
    </xdr:to>
    <xdr:pic>
      <xdr:nvPicPr>
        <xdr:cNvPr id="200" name="RiskRGA1R106C26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5725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29</xdr:col>
      <xdr:colOff>0</xdr:colOff>
      <xdr:row>105</xdr:row>
      <xdr:rowOff>0</xdr:rowOff>
    </xdr:from>
    <xdr:to>
      <xdr:col>32</xdr:col>
      <xdr:colOff>0</xdr:colOff>
      <xdr:row>106</xdr:row>
      <xdr:rowOff>0</xdr:rowOff>
    </xdr:to>
    <xdr:pic>
      <xdr:nvPicPr>
        <xdr:cNvPr id="201" name="RiskRGA1R106C30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0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105</xdr:row>
      <xdr:rowOff>0</xdr:rowOff>
    </xdr:from>
    <xdr:to>
      <xdr:col>37</xdr:col>
      <xdr:colOff>0</xdr:colOff>
      <xdr:row>106</xdr:row>
      <xdr:rowOff>0</xdr:rowOff>
    </xdr:to>
    <xdr:pic>
      <xdr:nvPicPr>
        <xdr:cNvPr id="202" name="RiskRGA1R106C34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3903345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4</xdr:col>
      <xdr:colOff>0</xdr:colOff>
      <xdr:row>133</xdr:row>
      <xdr:rowOff>0</xdr:rowOff>
    </xdr:to>
    <xdr:pic>
      <xdr:nvPicPr>
        <xdr:cNvPr id="203" name="RiskRGA1R133C2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50177700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132</xdr:row>
      <xdr:rowOff>0</xdr:rowOff>
    </xdr:from>
    <xdr:to>
      <xdr:col>8</xdr:col>
      <xdr:colOff>0</xdr:colOff>
      <xdr:row>133</xdr:row>
      <xdr:rowOff>0</xdr:rowOff>
    </xdr:to>
    <xdr:pic>
      <xdr:nvPicPr>
        <xdr:cNvPr id="204" name="RiskRGA1R133C6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501777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12</xdr:col>
      <xdr:colOff>0</xdr:colOff>
      <xdr:row>133</xdr:row>
      <xdr:rowOff>0</xdr:rowOff>
    </xdr:to>
    <xdr:pic>
      <xdr:nvPicPr>
        <xdr:cNvPr id="205" name="RiskRGA1R133C10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501777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132</xdr:row>
      <xdr:rowOff>0</xdr:rowOff>
    </xdr:from>
    <xdr:to>
      <xdr:col>37</xdr:col>
      <xdr:colOff>0</xdr:colOff>
      <xdr:row>133</xdr:row>
      <xdr:rowOff>0</xdr:rowOff>
    </xdr:to>
    <xdr:pic>
      <xdr:nvPicPr>
        <xdr:cNvPr id="206" name="RiskRGA1R133C34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5017770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158</xdr:row>
      <xdr:rowOff>0</xdr:rowOff>
    </xdr:from>
    <xdr:to>
      <xdr:col>12</xdr:col>
      <xdr:colOff>0</xdr:colOff>
      <xdr:row>159</xdr:row>
      <xdr:rowOff>0</xdr:rowOff>
    </xdr:to>
    <xdr:pic>
      <xdr:nvPicPr>
        <xdr:cNvPr id="207" name="RiskRGA1R159C10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609028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13</xdr:col>
      <xdr:colOff>0</xdr:colOff>
      <xdr:row>158</xdr:row>
      <xdr:rowOff>0</xdr:rowOff>
    </xdr:from>
    <xdr:to>
      <xdr:col>16</xdr:col>
      <xdr:colOff>0</xdr:colOff>
      <xdr:row>159</xdr:row>
      <xdr:rowOff>0</xdr:rowOff>
    </xdr:to>
    <xdr:pic>
      <xdr:nvPicPr>
        <xdr:cNvPr id="208" name="RiskRGA1R159C14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609028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158</xdr:row>
      <xdr:rowOff>0</xdr:rowOff>
    </xdr:from>
    <xdr:to>
      <xdr:col>37</xdr:col>
      <xdr:colOff>0</xdr:colOff>
      <xdr:row>159</xdr:row>
      <xdr:rowOff>0</xdr:rowOff>
    </xdr:to>
    <xdr:pic>
      <xdr:nvPicPr>
        <xdr:cNvPr id="209" name="RiskRGA1R159C34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6090285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4</xdr:col>
      <xdr:colOff>0</xdr:colOff>
      <xdr:row>186</xdr:row>
      <xdr:rowOff>0</xdr:rowOff>
    </xdr:to>
    <xdr:pic>
      <xdr:nvPicPr>
        <xdr:cNvPr id="210" name="RiskRGA1R186C2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72066150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185</xdr:row>
      <xdr:rowOff>0</xdr:rowOff>
    </xdr:from>
    <xdr:to>
      <xdr:col>8</xdr:col>
      <xdr:colOff>0</xdr:colOff>
      <xdr:row>186</xdr:row>
      <xdr:rowOff>0</xdr:rowOff>
    </xdr:to>
    <xdr:pic>
      <xdr:nvPicPr>
        <xdr:cNvPr id="211" name="RiskRGA1R186C6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72066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185</xdr:row>
      <xdr:rowOff>0</xdr:rowOff>
    </xdr:from>
    <xdr:to>
      <xdr:col>37</xdr:col>
      <xdr:colOff>0</xdr:colOff>
      <xdr:row>186</xdr:row>
      <xdr:rowOff>0</xdr:rowOff>
    </xdr:to>
    <xdr:pic>
      <xdr:nvPicPr>
        <xdr:cNvPr id="212" name="RiskRGA1R186C34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7206615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4</xdr:col>
      <xdr:colOff>0</xdr:colOff>
      <xdr:row>213</xdr:row>
      <xdr:rowOff>0</xdr:rowOff>
    </xdr:to>
    <xdr:pic>
      <xdr:nvPicPr>
        <xdr:cNvPr id="213" name="RiskRGA1R213C2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3229450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212</xdr:row>
      <xdr:rowOff>0</xdr:rowOff>
    </xdr:from>
    <xdr:to>
      <xdr:col>8</xdr:col>
      <xdr:colOff>0</xdr:colOff>
      <xdr:row>213</xdr:row>
      <xdr:rowOff>0</xdr:rowOff>
    </xdr:to>
    <xdr:pic>
      <xdr:nvPicPr>
        <xdr:cNvPr id="214" name="RiskRGA1R213C6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212</xdr:row>
      <xdr:rowOff>0</xdr:rowOff>
    </xdr:from>
    <xdr:to>
      <xdr:col>12</xdr:col>
      <xdr:colOff>0</xdr:colOff>
      <xdr:row>213</xdr:row>
      <xdr:rowOff>0</xdr:rowOff>
    </xdr:to>
    <xdr:pic>
      <xdr:nvPicPr>
        <xdr:cNvPr id="215" name="RiskRGA1R213C10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13</xdr:col>
      <xdr:colOff>0</xdr:colOff>
      <xdr:row>212</xdr:row>
      <xdr:rowOff>0</xdr:rowOff>
    </xdr:from>
    <xdr:to>
      <xdr:col>16</xdr:col>
      <xdr:colOff>0</xdr:colOff>
      <xdr:row>213</xdr:row>
      <xdr:rowOff>0</xdr:rowOff>
    </xdr:to>
    <xdr:pic>
      <xdr:nvPicPr>
        <xdr:cNvPr id="216" name="RiskRGA1R213C14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17</xdr:col>
      <xdr:colOff>0</xdr:colOff>
      <xdr:row>212</xdr:row>
      <xdr:rowOff>0</xdr:rowOff>
    </xdr:from>
    <xdr:to>
      <xdr:col>20</xdr:col>
      <xdr:colOff>0</xdr:colOff>
      <xdr:row>213</xdr:row>
      <xdr:rowOff>0</xdr:rowOff>
    </xdr:to>
    <xdr:pic>
      <xdr:nvPicPr>
        <xdr:cNvPr id="217" name="RiskRGA1R213C18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21</xdr:col>
      <xdr:colOff>0</xdr:colOff>
      <xdr:row>212</xdr:row>
      <xdr:rowOff>0</xdr:rowOff>
    </xdr:from>
    <xdr:to>
      <xdr:col>24</xdr:col>
      <xdr:colOff>0</xdr:colOff>
      <xdr:row>213</xdr:row>
      <xdr:rowOff>0</xdr:rowOff>
    </xdr:to>
    <xdr:pic>
      <xdr:nvPicPr>
        <xdr:cNvPr id="218" name="RiskRGA1R213C22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4700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25</xdr:col>
      <xdr:colOff>0</xdr:colOff>
      <xdr:row>212</xdr:row>
      <xdr:rowOff>0</xdr:rowOff>
    </xdr:from>
    <xdr:to>
      <xdr:col>28</xdr:col>
      <xdr:colOff>0</xdr:colOff>
      <xdr:row>213</xdr:row>
      <xdr:rowOff>0</xdr:rowOff>
    </xdr:to>
    <xdr:pic>
      <xdr:nvPicPr>
        <xdr:cNvPr id="219" name="RiskRGA1R213C26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5725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29</xdr:col>
      <xdr:colOff>0</xdr:colOff>
      <xdr:row>212</xdr:row>
      <xdr:rowOff>0</xdr:rowOff>
    </xdr:from>
    <xdr:to>
      <xdr:col>32</xdr:col>
      <xdr:colOff>0</xdr:colOff>
      <xdr:row>213</xdr:row>
      <xdr:rowOff>0</xdr:rowOff>
    </xdr:to>
    <xdr:pic>
      <xdr:nvPicPr>
        <xdr:cNvPr id="220" name="RiskRGA1R213C30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0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212</xdr:row>
      <xdr:rowOff>0</xdr:rowOff>
    </xdr:from>
    <xdr:to>
      <xdr:col>37</xdr:col>
      <xdr:colOff>0</xdr:colOff>
      <xdr:row>213</xdr:row>
      <xdr:rowOff>0</xdr:rowOff>
    </xdr:to>
    <xdr:pic>
      <xdr:nvPicPr>
        <xdr:cNvPr id="221" name="RiskRGA1R213C34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8322945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19050</xdr:colOff>
      <xdr:row>27</xdr:row>
      <xdr:rowOff>19050</xdr:rowOff>
    </xdr:from>
    <xdr:to>
      <xdr:col>52</xdr:col>
      <xdr:colOff>180975</xdr:colOff>
      <xdr:row>28</xdr:row>
      <xdr:rowOff>66675</xdr:rowOff>
    </xdr:to>
    <xdr:graphicFrame macro="">
      <xdr:nvGraphicFramePr>
        <xdr:cNvPr id="2" name="Chart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19050</xdr:colOff>
      <xdr:row>54</xdr:row>
      <xdr:rowOff>19050</xdr:rowOff>
    </xdr:from>
    <xdr:to>
      <xdr:col>52</xdr:col>
      <xdr:colOff>180975</xdr:colOff>
      <xdr:row>55</xdr:row>
      <xdr:rowOff>66675</xdr:rowOff>
    </xdr:to>
    <xdr:graphicFrame macro="">
      <xdr:nvGraphicFramePr>
        <xdr:cNvPr id="3" name="Chart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19050</xdr:colOff>
      <xdr:row>79</xdr:row>
      <xdr:rowOff>19050</xdr:rowOff>
    </xdr:from>
    <xdr:to>
      <xdr:col>52</xdr:col>
      <xdr:colOff>180975</xdr:colOff>
      <xdr:row>80</xdr:row>
      <xdr:rowOff>66675</xdr:rowOff>
    </xdr:to>
    <xdr:graphicFrame macro="">
      <xdr:nvGraphicFramePr>
        <xdr:cNvPr id="4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33</xdr:col>
      <xdr:colOff>1</xdr:colOff>
      <xdr:row>27</xdr:row>
      <xdr:rowOff>0</xdr:rowOff>
    </xdr:from>
    <xdr:to>
      <xdr:col>36</xdr:col>
      <xdr:colOff>460376</xdr:colOff>
      <xdr:row>28</xdr:row>
      <xdr:rowOff>132688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37776" y="8839200"/>
          <a:ext cx="5099050" cy="2818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54</xdr:row>
      <xdr:rowOff>0</xdr:rowOff>
    </xdr:from>
    <xdr:to>
      <xdr:col>36</xdr:col>
      <xdr:colOff>635000</xdr:colOff>
      <xdr:row>56</xdr:row>
      <xdr:rowOff>38372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37775" y="19992975"/>
          <a:ext cx="5273675" cy="2914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1</xdr:colOff>
      <xdr:row>79</xdr:row>
      <xdr:rowOff>1</xdr:rowOff>
    </xdr:from>
    <xdr:to>
      <xdr:col>36</xdr:col>
      <xdr:colOff>598404</xdr:colOff>
      <xdr:row>81</xdr:row>
      <xdr:rowOff>15875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37776" y="30537151"/>
          <a:ext cx="5237078" cy="289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213</xdr:row>
      <xdr:rowOff>0</xdr:rowOff>
    </xdr:from>
    <xdr:to>
      <xdr:col>36</xdr:col>
      <xdr:colOff>635000</xdr:colOff>
      <xdr:row>215</xdr:row>
      <xdr:rowOff>38371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37775" y="85915500"/>
          <a:ext cx="5273675" cy="2914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47</xdr:col>
      <xdr:colOff>0</xdr:colOff>
      <xdr:row>106</xdr:row>
      <xdr:rowOff>0</xdr:rowOff>
    </xdr:from>
    <xdr:to>
      <xdr:col>52</xdr:col>
      <xdr:colOff>161925</xdr:colOff>
      <xdr:row>107</xdr:row>
      <xdr:rowOff>47625</xdr:rowOff>
    </xdr:to>
    <xdr:graphicFrame macro="">
      <xdr:nvGraphicFramePr>
        <xdr:cNvPr id="16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47</xdr:col>
      <xdr:colOff>0</xdr:colOff>
      <xdr:row>133</xdr:row>
      <xdr:rowOff>0</xdr:rowOff>
    </xdr:from>
    <xdr:to>
      <xdr:col>52</xdr:col>
      <xdr:colOff>161925</xdr:colOff>
      <xdr:row>134</xdr:row>
      <xdr:rowOff>47625</xdr:rowOff>
    </xdr:to>
    <xdr:graphicFrame macro="">
      <xdr:nvGraphicFramePr>
        <xdr:cNvPr id="18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47</xdr:col>
      <xdr:colOff>0</xdr:colOff>
      <xdr:row>159</xdr:row>
      <xdr:rowOff>0</xdr:rowOff>
    </xdr:from>
    <xdr:to>
      <xdr:col>52</xdr:col>
      <xdr:colOff>161925</xdr:colOff>
      <xdr:row>160</xdr:row>
      <xdr:rowOff>47625</xdr:rowOff>
    </xdr:to>
    <xdr:graphicFrame macro="">
      <xdr:nvGraphicFramePr>
        <xdr:cNvPr id="20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213</xdr:row>
      <xdr:rowOff>0</xdr:rowOff>
    </xdr:from>
    <xdr:to>
      <xdr:col>52</xdr:col>
      <xdr:colOff>161925</xdr:colOff>
      <xdr:row>214</xdr:row>
      <xdr:rowOff>47625</xdr:rowOff>
    </xdr:to>
    <xdr:graphicFrame macro="">
      <xdr:nvGraphicFramePr>
        <xdr:cNvPr id="22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47</xdr:col>
      <xdr:colOff>0</xdr:colOff>
      <xdr:row>186</xdr:row>
      <xdr:rowOff>0</xdr:rowOff>
    </xdr:from>
    <xdr:to>
      <xdr:col>52</xdr:col>
      <xdr:colOff>161925</xdr:colOff>
      <xdr:row>187</xdr:row>
      <xdr:rowOff>47625</xdr:rowOff>
    </xdr:to>
    <xdr:graphicFrame macro="">
      <xdr:nvGraphicFramePr>
        <xdr:cNvPr id="23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17</xdr:col>
      <xdr:colOff>1</xdr:colOff>
      <xdr:row>106</xdr:row>
      <xdr:rowOff>0</xdr:rowOff>
    </xdr:from>
    <xdr:to>
      <xdr:col>20</xdr:col>
      <xdr:colOff>97370</xdr:colOff>
      <xdr:row>106</xdr:row>
      <xdr:rowOff>2258786</xdr:rowOff>
    </xdr:to>
    <xdr:pic>
      <xdr:nvPicPr>
        <xdr:cNvPr id="64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88644" y="41665071"/>
          <a:ext cx="4043440" cy="225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4</xdr:col>
      <xdr:colOff>0</xdr:colOff>
      <xdr:row>27</xdr:row>
      <xdr:rowOff>0</xdr:rowOff>
    </xdr:to>
    <xdr:pic>
      <xdr:nvPicPr>
        <xdr:cNvPr id="97" name="RiskRGA2R27C2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53150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8</xdr:col>
      <xdr:colOff>0</xdr:colOff>
      <xdr:row>27</xdr:row>
      <xdr:rowOff>0</xdr:rowOff>
    </xdr:to>
    <xdr:pic>
      <xdr:nvPicPr>
        <xdr:cNvPr id="98" name="RiskRGA2R27C6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6153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12</xdr:col>
      <xdr:colOff>0</xdr:colOff>
      <xdr:row>27</xdr:row>
      <xdr:rowOff>0</xdr:rowOff>
    </xdr:to>
    <xdr:pic>
      <xdr:nvPicPr>
        <xdr:cNvPr id="99" name="RiskRGA2R27C10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6153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16</xdr:col>
      <xdr:colOff>0</xdr:colOff>
      <xdr:row>27</xdr:row>
      <xdr:rowOff>0</xdr:rowOff>
    </xdr:to>
    <xdr:pic>
      <xdr:nvPicPr>
        <xdr:cNvPr id="100" name="RiskRGA2R27C14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6153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17</xdr:col>
      <xdr:colOff>0</xdr:colOff>
      <xdr:row>26</xdr:row>
      <xdr:rowOff>0</xdr:rowOff>
    </xdr:from>
    <xdr:to>
      <xdr:col>20</xdr:col>
      <xdr:colOff>0</xdr:colOff>
      <xdr:row>27</xdr:row>
      <xdr:rowOff>0</xdr:rowOff>
    </xdr:to>
    <xdr:pic>
      <xdr:nvPicPr>
        <xdr:cNvPr id="101" name="RiskRGA2R27C1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6153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21</xdr:col>
      <xdr:colOff>0</xdr:colOff>
      <xdr:row>26</xdr:row>
      <xdr:rowOff>0</xdr:rowOff>
    </xdr:from>
    <xdr:to>
      <xdr:col>24</xdr:col>
      <xdr:colOff>0</xdr:colOff>
      <xdr:row>27</xdr:row>
      <xdr:rowOff>0</xdr:rowOff>
    </xdr:to>
    <xdr:pic>
      <xdr:nvPicPr>
        <xdr:cNvPr id="102" name="RiskRGA2R27C22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4700" y="6153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26</xdr:row>
      <xdr:rowOff>0</xdr:rowOff>
    </xdr:from>
    <xdr:to>
      <xdr:col>37</xdr:col>
      <xdr:colOff>0</xdr:colOff>
      <xdr:row>27</xdr:row>
      <xdr:rowOff>0</xdr:rowOff>
    </xdr:to>
    <xdr:pic>
      <xdr:nvPicPr>
        <xdr:cNvPr id="103" name="RiskRGA2R27C34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615315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4</xdr:col>
      <xdr:colOff>0</xdr:colOff>
      <xdr:row>54</xdr:row>
      <xdr:rowOff>0</xdr:rowOff>
    </xdr:to>
    <xdr:pic>
      <xdr:nvPicPr>
        <xdr:cNvPr id="104" name="RiskRGA2R54C2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7306925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8</xdr:col>
      <xdr:colOff>0</xdr:colOff>
      <xdr:row>54</xdr:row>
      <xdr:rowOff>0</xdr:rowOff>
    </xdr:to>
    <xdr:pic>
      <xdr:nvPicPr>
        <xdr:cNvPr id="105" name="RiskRGA2R54C6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17306925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12</xdr:col>
      <xdr:colOff>0</xdr:colOff>
      <xdr:row>54</xdr:row>
      <xdr:rowOff>0</xdr:rowOff>
    </xdr:to>
    <xdr:pic>
      <xdr:nvPicPr>
        <xdr:cNvPr id="106" name="RiskRGA2R54C10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17306925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13</xdr:col>
      <xdr:colOff>0</xdr:colOff>
      <xdr:row>53</xdr:row>
      <xdr:rowOff>0</xdr:rowOff>
    </xdr:from>
    <xdr:to>
      <xdr:col>16</xdr:col>
      <xdr:colOff>0</xdr:colOff>
      <xdr:row>54</xdr:row>
      <xdr:rowOff>0</xdr:rowOff>
    </xdr:to>
    <xdr:pic>
      <xdr:nvPicPr>
        <xdr:cNvPr id="107" name="RiskRGA2R54C1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17306925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17</xdr:col>
      <xdr:colOff>0</xdr:colOff>
      <xdr:row>53</xdr:row>
      <xdr:rowOff>0</xdr:rowOff>
    </xdr:from>
    <xdr:to>
      <xdr:col>20</xdr:col>
      <xdr:colOff>0</xdr:colOff>
      <xdr:row>54</xdr:row>
      <xdr:rowOff>0</xdr:rowOff>
    </xdr:to>
    <xdr:pic>
      <xdr:nvPicPr>
        <xdr:cNvPr id="108" name="RiskRGA2R54C18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17306925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53</xdr:row>
      <xdr:rowOff>0</xdr:rowOff>
    </xdr:from>
    <xdr:to>
      <xdr:col>37</xdr:col>
      <xdr:colOff>0</xdr:colOff>
      <xdr:row>54</xdr:row>
      <xdr:rowOff>0</xdr:rowOff>
    </xdr:to>
    <xdr:pic>
      <xdr:nvPicPr>
        <xdr:cNvPr id="109" name="RiskRGA2R54C34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17306925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12</xdr:col>
      <xdr:colOff>0</xdr:colOff>
      <xdr:row>79</xdr:row>
      <xdr:rowOff>0</xdr:rowOff>
    </xdr:to>
    <xdr:pic>
      <xdr:nvPicPr>
        <xdr:cNvPr id="110" name="RiskRGA2R79C10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278511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17</xdr:col>
      <xdr:colOff>0</xdr:colOff>
      <xdr:row>78</xdr:row>
      <xdr:rowOff>0</xdr:rowOff>
    </xdr:from>
    <xdr:to>
      <xdr:col>20</xdr:col>
      <xdr:colOff>0</xdr:colOff>
      <xdr:row>79</xdr:row>
      <xdr:rowOff>0</xdr:rowOff>
    </xdr:to>
    <xdr:pic>
      <xdr:nvPicPr>
        <xdr:cNvPr id="111" name="RiskRGA2R79C1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278511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21</xdr:col>
      <xdr:colOff>0</xdr:colOff>
      <xdr:row>78</xdr:row>
      <xdr:rowOff>0</xdr:rowOff>
    </xdr:from>
    <xdr:to>
      <xdr:col>24</xdr:col>
      <xdr:colOff>0</xdr:colOff>
      <xdr:row>79</xdr:row>
      <xdr:rowOff>0</xdr:rowOff>
    </xdr:to>
    <xdr:pic>
      <xdr:nvPicPr>
        <xdr:cNvPr id="112" name="RiskRGA2R79C22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4700" y="278511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25</xdr:col>
      <xdr:colOff>0</xdr:colOff>
      <xdr:row>78</xdr:row>
      <xdr:rowOff>0</xdr:rowOff>
    </xdr:from>
    <xdr:to>
      <xdr:col>28</xdr:col>
      <xdr:colOff>0</xdr:colOff>
      <xdr:row>79</xdr:row>
      <xdr:rowOff>0</xdr:rowOff>
    </xdr:to>
    <xdr:pic>
      <xdr:nvPicPr>
        <xdr:cNvPr id="113" name="RiskRGA2R79C26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5725" y="278511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29</xdr:col>
      <xdr:colOff>0</xdr:colOff>
      <xdr:row>78</xdr:row>
      <xdr:rowOff>0</xdr:rowOff>
    </xdr:from>
    <xdr:to>
      <xdr:col>32</xdr:col>
      <xdr:colOff>0</xdr:colOff>
      <xdr:row>79</xdr:row>
      <xdr:rowOff>0</xdr:rowOff>
    </xdr:to>
    <xdr:pic>
      <xdr:nvPicPr>
        <xdr:cNvPr id="114" name="RiskRGA2R79C30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0" y="278511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78</xdr:row>
      <xdr:rowOff>0</xdr:rowOff>
    </xdr:from>
    <xdr:to>
      <xdr:col>37</xdr:col>
      <xdr:colOff>0</xdr:colOff>
      <xdr:row>79</xdr:row>
      <xdr:rowOff>0</xdr:rowOff>
    </xdr:to>
    <xdr:pic>
      <xdr:nvPicPr>
        <xdr:cNvPr id="115" name="RiskRGA2R79C34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2785110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4</xdr:col>
      <xdr:colOff>0</xdr:colOff>
      <xdr:row>106</xdr:row>
      <xdr:rowOff>0</xdr:rowOff>
    </xdr:to>
    <xdr:pic>
      <xdr:nvPicPr>
        <xdr:cNvPr id="116" name="RiskRGA2R106C2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9033450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8</xdr:col>
      <xdr:colOff>0</xdr:colOff>
      <xdr:row>106</xdr:row>
      <xdr:rowOff>0</xdr:rowOff>
    </xdr:to>
    <xdr:pic>
      <xdr:nvPicPr>
        <xdr:cNvPr id="117" name="RiskRGA2R106C6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12</xdr:col>
      <xdr:colOff>0</xdr:colOff>
      <xdr:row>106</xdr:row>
      <xdr:rowOff>0</xdr:rowOff>
    </xdr:to>
    <xdr:pic>
      <xdr:nvPicPr>
        <xdr:cNvPr id="165" name="RiskRGA2R106C10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13</xdr:col>
      <xdr:colOff>0</xdr:colOff>
      <xdr:row>105</xdr:row>
      <xdr:rowOff>0</xdr:rowOff>
    </xdr:from>
    <xdr:to>
      <xdr:col>16</xdr:col>
      <xdr:colOff>0</xdr:colOff>
      <xdr:row>106</xdr:row>
      <xdr:rowOff>0</xdr:rowOff>
    </xdr:to>
    <xdr:pic>
      <xdr:nvPicPr>
        <xdr:cNvPr id="166" name="RiskRGA2R106C14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17</xdr:col>
      <xdr:colOff>0</xdr:colOff>
      <xdr:row>105</xdr:row>
      <xdr:rowOff>0</xdr:rowOff>
    </xdr:from>
    <xdr:to>
      <xdr:col>20</xdr:col>
      <xdr:colOff>0</xdr:colOff>
      <xdr:row>106</xdr:row>
      <xdr:rowOff>0</xdr:rowOff>
    </xdr:to>
    <xdr:pic>
      <xdr:nvPicPr>
        <xdr:cNvPr id="167" name="RiskRGA2R106C18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21</xdr:col>
      <xdr:colOff>0</xdr:colOff>
      <xdr:row>105</xdr:row>
      <xdr:rowOff>0</xdr:rowOff>
    </xdr:from>
    <xdr:to>
      <xdr:col>24</xdr:col>
      <xdr:colOff>0</xdr:colOff>
      <xdr:row>106</xdr:row>
      <xdr:rowOff>0</xdr:rowOff>
    </xdr:to>
    <xdr:pic>
      <xdr:nvPicPr>
        <xdr:cNvPr id="168" name="RiskRGA2R106C22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4700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25</xdr:col>
      <xdr:colOff>0</xdr:colOff>
      <xdr:row>105</xdr:row>
      <xdr:rowOff>0</xdr:rowOff>
    </xdr:from>
    <xdr:to>
      <xdr:col>28</xdr:col>
      <xdr:colOff>0</xdr:colOff>
      <xdr:row>106</xdr:row>
      <xdr:rowOff>0</xdr:rowOff>
    </xdr:to>
    <xdr:pic>
      <xdr:nvPicPr>
        <xdr:cNvPr id="169" name="RiskRGA2R106C26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5725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29</xdr:col>
      <xdr:colOff>0</xdr:colOff>
      <xdr:row>105</xdr:row>
      <xdr:rowOff>0</xdr:rowOff>
    </xdr:from>
    <xdr:to>
      <xdr:col>32</xdr:col>
      <xdr:colOff>0</xdr:colOff>
      <xdr:row>106</xdr:row>
      <xdr:rowOff>0</xdr:rowOff>
    </xdr:to>
    <xdr:pic>
      <xdr:nvPicPr>
        <xdr:cNvPr id="170" name="RiskRGA2R106C30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0" y="39033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105</xdr:row>
      <xdr:rowOff>0</xdr:rowOff>
    </xdr:from>
    <xdr:to>
      <xdr:col>37</xdr:col>
      <xdr:colOff>0</xdr:colOff>
      <xdr:row>106</xdr:row>
      <xdr:rowOff>0</xdr:rowOff>
    </xdr:to>
    <xdr:pic>
      <xdr:nvPicPr>
        <xdr:cNvPr id="171" name="RiskRGA2R106C34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3903345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4</xdr:col>
      <xdr:colOff>0</xdr:colOff>
      <xdr:row>133</xdr:row>
      <xdr:rowOff>0</xdr:rowOff>
    </xdr:to>
    <xdr:pic>
      <xdr:nvPicPr>
        <xdr:cNvPr id="172" name="RiskRGA2R133C2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50177700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132</xdr:row>
      <xdr:rowOff>0</xdr:rowOff>
    </xdr:from>
    <xdr:to>
      <xdr:col>8</xdr:col>
      <xdr:colOff>0</xdr:colOff>
      <xdr:row>133</xdr:row>
      <xdr:rowOff>0</xdr:rowOff>
    </xdr:to>
    <xdr:pic>
      <xdr:nvPicPr>
        <xdr:cNvPr id="173" name="RiskRGA2R133C6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501777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12</xdr:col>
      <xdr:colOff>0</xdr:colOff>
      <xdr:row>133</xdr:row>
      <xdr:rowOff>0</xdr:rowOff>
    </xdr:to>
    <xdr:pic>
      <xdr:nvPicPr>
        <xdr:cNvPr id="174" name="RiskRGA2R133C10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5017770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132</xdr:row>
      <xdr:rowOff>0</xdr:rowOff>
    </xdr:from>
    <xdr:to>
      <xdr:col>37</xdr:col>
      <xdr:colOff>0</xdr:colOff>
      <xdr:row>133</xdr:row>
      <xdr:rowOff>0</xdr:rowOff>
    </xdr:to>
    <xdr:pic>
      <xdr:nvPicPr>
        <xdr:cNvPr id="175" name="RiskRGA2R133C34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5017770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158</xdr:row>
      <xdr:rowOff>0</xdr:rowOff>
    </xdr:from>
    <xdr:to>
      <xdr:col>12</xdr:col>
      <xdr:colOff>0</xdr:colOff>
      <xdr:row>159</xdr:row>
      <xdr:rowOff>0</xdr:rowOff>
    </xdr:to>
    <xdr:pic>
      <xdr:nvPicPr>
        <xdr:cNvPr id="176" name="RiskRGA2R159C10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609028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13</xdr:col>
      <xdr:colOff>0</xdr:colOff>
      <xdr:row>158</xdr:row>
      <xdr:rowOff>0</xdr:rowOff>
    </xdr:from>
    <xdr:to>
      <xdr:col>16</xdr:col>
      <xdr:colOff>0</xdr:colOff>
      <xdr:row>159</xdr:row>
      <xdr:rowOff>0</xdr:rowOff>
    </xdr:to>
    <xdr:pic>
      <xdr:nvPicPr>
        <xdr:cNvPr id="177" name="RiskRGA2R159C14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609028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158</xdr:row>
      <xdr:rowOff>0</xdr:rowOff>
    </xdr:from>
    <xdr:to>
      <xdr:col>37</xdr:col>
      <xdr:colOff>0</xdr:colOff>
      <xdr:row>159</xdr:row>
      <xdr:rowOff>0</xdr:rowOff>
    </xdr:to>
    <xdr:pic>
      <xdr:nvPicPr>
        <xdr:cNvPr id="178" name="RiskRGA2R159C34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6090285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4</xdr:col>
      <xdr:colOff>0</xdr:colOff>
      <xdr:row>186</xdr:row>
      <xdr:rowOff>0</xdr:rowOff>
    </xdr:to>
    <xdr:pic>
      <xdr:nvPicPr>
        <xdr:cNvPr id="179" name="RiskRGA2R186C2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72066150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185</xdr:row>
      <xdr:rowOff>0</xdr:rowOff>
    </xdr:from>
    <xdr:to>
      <xdr:col>8</xdr:col>
      <xdr:colOff>0</xdr:colOff>
      <xdr:row>186</xdr:row>
      <xdr:rowOff>0</xdr:rowOff>
    </xdr:to>
    <xdr:pic>
      <xdr:nvPicPr>
        <xdr:cNvPr id="180" name="RiskRGA2R186C6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720661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185</xdr:row>
      <xdr:rowOff>0</xdr:rowOff>
    </xdr:from>
    <xdr:to>
      <xdr:col>37</xdr:col>
      <xdr:colOff>0</xdr:colOff>
      <xdr:row>186</xdr:row>
      <xdr:rowOff>0</xdr:rowOff>
    </xdr:to>
    <xdr:pic>
      <xdr:nvPicPr>
        <xdr:cNvPr id="181" name="RiskRGA2R186C34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7206615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4</xdr:col>
      <xdr:colOff>0</xdr:colOff>
      <xdr:row>213</xdr:row>
      <xdr:rowOff>0</xdr:rowOff>
    </xdr:to>
    <xdr:pic>
      <xdr:nvPicPr>
        <xdr:cNvPr id="182" name="RiskRGA2R213C2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3229450"/>
          <a:ext cx="39719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5</xdr:col>
      <xdr:colOff>0</xdr:colOff>
      <xdr:row>212</xdr:row>
      <xdr:rowOff>0</xdr:rowOff>
    </xdr:from>
    <xdr:to>
      <xdr:col>8</xdr:col>
      <xdr:colOff>0</xdr:colOff>
      <xdr:row>213</xdr:row>
      <xdr:rowOff>0</xdr:rowOff>
    </xdr:to>
    <xdr:pic>
      <xdr:nvPicPr>
        <xdr:cNvPr id="183" name="RiskRGA2R213C6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0</xdr:colOff>
      <xdr:row>212</xdr:row>
      <xdr:rowOff>0</xdr:rowOff>
    </xdr:from>
    <xdr:to>
      <xdr:col>12</xdr:col>
      <xdr:colOff>0</xdr:colOff>
      <xdr:row>213</xdr:row>
      <xdr:rowOff>0</xdr:rowOff>
    </xdr:to>
    <xdr:pic>
      <xdr:nvPicPr>
        <xdr:cNvPr id="184" name="RiskRGA2R213C10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13</xdr:col>
      <xdr:colOff>0</xdr:colOff>
      <xdr:row>212</xdr:row>
      <xdr:rowOff>0</xdr:rowOff>
    </xdr:from>
    <xdr:to>
      <xdr:col>16</xdr:col>
      <xdr:colOff>0</xdr:colOff>
      <xdr:row>213</xdr:row>
      <xdr:rowOff>0</xdr:rowOff>
    </xdr:to>
    <xdr:pic>
      <xdr:nvPicPr>
        <xdr:cNvPr id="185" name="RiskRGA2R213C14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17</xdr:col>
      <xdr:colOff>0</xdr:colOff>
      <xdr:row>212</xdr:row>
      <xdr:rowOff>0</xdr:rowOff>
    </xdr:from>
    <xdr:to>
      <xdr:col>20</xdr:col>
      <xdr:colOff>0</xdr:colOff>
      <xdr:row>213</xdr:row>
      <xdr:rowOff>0</xdr:rowOff>
    </xdr:to>
    <xdr:pic>
      <xdr:nvPicPr>
        <xdr:cNvPr id="186" name="RiskRGA2R213C18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675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21</xdr:col>
      <xdr:colOff>0</xdr:colOff>
      <xdr:row>212</xdr:row>
      <xdr:rowOff>0</xdr:rowOff>
    </xdr:from>
    <xdr:to>
      <xdr:col>24</xdr:col>
      <xdr:colOff>0</xdr:colOff>
      <xdr:row>213</xdr:row>
      <xdr:rowOff>0</xdr:rowOff>
    </xdr:to>
    <xdr:pic>
      <xdr:nvPicPr>
        <xdr:cNvPr id="187" name="RiskRGA2R213C22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4700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25</xdr:col>
      <xdr:colOff>0</xdr:colOff>
      <xdr:row>212</xdr:row>
      <xdr:rowOff>0</xdr:rowOff>
    </xdr:from>
    <xdr:to>
      <xdr:col>28</xdr:col>
      <xdr:colOff>0</xdr:colOff>
      <xdr:row>213</xdr:row>
      <xdr:rowOff>0</xdr:rowOff>
    </xdr:to>
    <xdr:pic>
      <xdr:nvPicPr>
        <xdr:cNvPr id="188" name="RiskRGA2R213C26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5725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29</xdr:col>
      <xdr:colOff>0</xdr:colOff>
      <xdr:row>212</xdr:row>
      <xdr:rowOff>0</xdr:rowOff>
    </xdr:from>
    <xdr:to>
      <xdr:col>32</xdr:col>
      <xdr:colOff>0</xdr:colOff>
      <xdr:row>213</xdr:row>
      <xdr:rowOff>0</xdr:rowOff>
    </xdr:to>
    <xdr:pic>
      <xdr:nvPicPr>
        <xdr:cNvPr id="189" name="RiskRGA2R213C30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0" y="83229450"/>
          <a:ext cx="3943350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212</xdr:row>
      <xdr:rowOff>0</xdr:rowOff>
    </xdr:from>
    <xdr:to>
      <xdr:col>37</xdr:col>
      <xdr:colOff>0</xdr:colOff>
      <xdr:row>213</xdr:row>
      <xdr:rowOff>0</xdr:rowOff>
    </xdr:to>
    <xdr:pic>
      <xdr:nvPicPr>
        <xdr:cNvPr id="190" name="RiskRGA2R213C34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37775" y="83229450"/>
          <a:ext cx="5686425" cy="2686050"/>
        </a:xfrm>
        <a:prstGeom prst="rect">
          <a:avLst/>
        </a:prstGeom>
        <a:ln w="9525" cap="flat" cmpd="sng" algn="ctr">
          <a:solidFill>
            <a:srgbClr val="808080">
              <a:alpha val="50000"/>
            </a:srgb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33</xdr:col>
      <xdr:colOff>0</xdr:colOff>
      <xdr:row>106</xdr:row>
      <xdr:rowOff>0</xdr:rowOff>
    </xdr:from>
    <xdr:to>
      <xdr:col>36</xdr:col>
      <xdr:colOff>709443</xdr:colOff>
      <xdr:row>108</xdr:row>
      <xdr:rowOff>79375</xdr:rowOff>
    </xdr:to>
    <xdr:pic>
      <xdr:nvPicPr>
        <xdr:cNvPr id="191" name="Picture 190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91750" y="41640125"/>
          <a:ext cx="5360818" cy="295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0</xdr:colOff>
      <xdr:row>105</xdr:row>
      <xdr:rowOff>0</xdr:rowOff>
    </xdr:from>
    <xdr:to>
      <xdr:col>52</xdr:col>
      <xdr:colOff>706322</xdr:colOff>
      <xdr:row>106</xdr:row>
      <xdr:rowOff>142875</xdr:rowOff>
    </xdr:to>
    <xdr:pic>
      <xdr:nvPicPr>
        <xdr:cNvPr id="192" name="Picture 191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0" y="38957250"/>
          <a:ext cx="5103697" cy="282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133</xdr:row>
      <xdr:rowOff>0</xdr:rowOff>
    </xdr:from>
    <xdr:to>
      <xdr:col>36</xdr:col>
      <xdr:colOff>873125</xdr:colOff>
      <xdr:row>135</xdr:row>
      <xdr:rowOff>169531</xdr:rowOff>
    </xdr:to>
    <xdr:pic>
      <xdr:nvPicPr>
        <xdr:cNvPr id="194" name="Picture 193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91750" y="52752625"/>
          <a:ext cx="5524500" cy="3042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0</xdr:colOff>
      <xdr:row>132</xdr:row>
      <xdr:rowOff>0</xdr:rowOff>
    </xdr:from>
    <xdr:to>
      <xdr:col>52</xdr:col>
      <xdr:colOff>247562</xdr:colOff>
      <xdr:row>132</xdr:row>
      <xdr:rowOff>2571750</xdr:rowOff>
    </xdr:to>
    <xdr:pic>
      <xdr:nvPicPr>
        <xdr:cNvPr id="195" name="Picture 194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0" y="50069750"/>
          <a:ext cx="4644937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159</xdr:row>
      <xdr:rowOff>0</xdr:rowOff>
    </xdr:from>
    <xdr:to>
      <xdr:col>36</xdr:col>
      <xdr:colOff>1003149</xdr:colOff>
      <xdr:row>160</xdr:row>
      <xdr:rowOff>174625</xdr:rowOff>
    </xdr:to>
    <xdr:pic>
      <xdr:nvPicPr>
        <xdr:cNvPr id="196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91750" y="63452375"/>
          <a:ext cx="5654524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1</xdr:colOff>
      <xdr:row>158</xdr:row>
      <xdr:rowOff>1</xdr:rowOff>
    </xdr:from>
    <xdr:to>
      <xdr:col>53</xdr:col>
      <xdr:colOff>127000</xdr:colOff>
      <xdr:row>158</xdr:row>
      <xdr:rowOff>2661547</xdr:rowOff>
    </xdr:to>
    <xdr:pic>
      <xdr:nvPicPr>
        <xdr:cNvPr id="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1" y="60769501"/>
          <a:ext cx="5238749" cy="2661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444499</xdr:colOff>
      <xdr:row>186</xdr:row>
      <xdr:rowOff>0</xdr:rowOff>
    </xdr:from>
    <xdr:to>
      <xdr:col>36</xdr:col>
      <xdr:colOff>1034563</xdr:colOff>
      <xdr:row>188</xdr:row>
      <xdr:rowOff>0</xdr:rowOff>
    </xdr:to>
    <xdr:pic>
      <xdr:nvPicPr>
        <xdr:cNvPr id="198" name="Picture 197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91749" y="74580750"/>
          <a:ext cx="5685939" cy="287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186</xdr:row>
      <xdr:rowOff>0</xdr:rowOff>
    </xdr:from>
    <xdr:to>
      <xdr:col>41</xdr:col>
      <xdr:colOff>650875</xdr:colOff>
      <xdr:row>187</xdr:row>
      <xdr:rowOff>176024</xdr:rowOff>
    </xdr:to>
    <xdr:pic>
      <xdr:nvPicPr>
        <xdr:cNvPr id="200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90875" y="74580750"/>
          <a:ext cx="5667375" cy="2858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0</xdr:colOff>
      <xdr:row>185</xdr:row>
      <xdr:rowOff>0</xdr:rowOff>
    </xdr:from>
    <xdr:to>
      <xdr:col>53</xdr:col>
      <xdr:colOff>137732</xdr:colOff>
      <xdr:row>185</xdr:row>
      <xdr:rowOff>2667000</xdr:rowOff>
    </xdr:to>
    <xdr:pic>
      <xdr:nvPicPr>
        <xdr:cNvPr id="201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0" y="71897875"/>
          <a:ext cx="5249482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nlinelibrary.wiley.com/33_meetings_2017/20170100_PLH_NemaRudi/B_AtRisk/20170316_PLH_NemaRudi_Calculations_v22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@RISKFitInformation"/>
      <sheetName val="PLH_NemaRudi_A0"/>
      <sheetName val="A1"/>
      <sheetName val="A2"/>
      <sheetName val="Sensitivity"/>
      <sheetName val="Summary"/>
      <sheetName val="CopySummary"/>
      <sheetName val="#REF"/>
    </sheetNames>
    <sheetDataSet>
      <sheetData sheetId="0" refreshError="1"/>
      <sheetData sheetId="1">
        <row r="10">
          <cell r="BX10">
            <v>2282.8151874657765</v>
          </cell>
        </row>
      </sheetData>
      <sheetData sheetId="2">
        <row r="10">
          <cell r="BX10">
            <v>2282.8151874657765</v>
          </cell>
        </row>
      </sheetData>
      <sheetData sheetId="3">
        <row r="10">
          <cell r="BX10">
            <v>1130.7670086154658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A58" sqref="A58"/>
    </sheetView>
  </sheetViews>
  <sheetFormatPr defaultColWidth="25.7109375" defaultRowHeight="15" x14ac:dyDescent="0.25"/>
  <sheetData>
    <row r="1" spans="1:16" x14ac:dyDescent="0.25">
      <c r="A1" t="s">
        <v>0</v>
      </c>
      <c r="B1" t="s">
        <v>1</v>
      </c>
    </row>
    <row r="2" spans="1:16" x14ac:dyDescent="0.25">
      <c r="A2" t="s">
        <v>2</v>
      </c>
      <c r="B2" t="s">
        <v>3</v>
      </c>
    </row>
    <row r="3" spans="1:16" x14ac:dyDescent="0.25">
      <c r="A3" t="s">
        <v>4</v>
      </c>
      <c r="B3" t="s">
        <v>3</v>
      </c>
    </row>
    <row r="4" spans="1:16" x14ac:dyDescent="0.25">
      <c r="A4" t="s">
        <v>5</v>
      </c>
      <c r="B4" t="s">
        <v>6</v>
      </c>
    </row>
    <row r="9" spans="1:16" x14ac:dyDescent="0.25">
      <c r="A9" t="s">
        <v>7</v>
      </c>
      <c r="B9">
        <v>28</v>
      </c>
    </row>
    <row r="10" spans="1:16" x14ac:dyDescent="0.25">
      <c r="A10" t="s">
        <v>8</v>
      </c>
      <c r="B10" t="s">
        <v>9</v>
      </c>
      <c r="C10" t="s">
        <v>10</v>
      </c>
      <c r="D10" t="s">
        <v>11</v>
      </c>
      <c r="E10" t="s">
        <v>12</v>
      </c>
      <c r="F10" t="s">
        <v>13</v>
      </c>
      <c r="G10" t="s">
        <v>14</v>
      </c>
      <c r="H10" t="s">
        <v>15</v>
      </c>
      <c r="I10" t="s">
        <v>16</v>
      </c>
      <c r="J10" t="s">
        <v>17</v>
      </c>
      <c r="K10" t="s">
        <v>18</v>
      </c>
      <c r="L10" t="s">
        <v>19</v>
      </c>
      <c r="M10" t="s">
        <v>20</v>
      </c>
      <c r="N10" t="s">
        <v>21</v>
      </c>
      <c r="O10" t="s">
        <v>22</v>
      </c>
    </row>
    <row r="11" spans="1:16" x14ac:dyDescent="0.25">
      <c r="A11" t="s">
        <v>23</v>
      </c>
      <c r="B11" s="3" t="s">
        <v>24</v>
      </c>
      <c r="C11" t="e">
        <f>A0!$N$11:$O$15</f>
        <v>#VALUE!</v>
      </c>
      <c r="D11">
        <v>0</v>
      </c>
      <c r="E11" s="3" t="s">
        <v>25</v>
      </c>
      <c r="F11" t="s">
        <v>26</v>
      </c>
      <c r="J11" t="s">
        <v>27</v>
      </c>
      <c r="K11" t="s">
        <v>28</v>
      </c>
      <c r="O11">
        <v>3</v>
      </c>
      <c r="P11" t="b">
        <v>1</v>
      </c>
    </row>
    <row r="12" spans="1:16" x14ac:dyDescent="0.25">
      <c r="A12" t="s">
        <v>29</v>
      </c>
      <c r="B12" s="3" t="s">
        <v>30</v>
      </c>
      <c r="C12" s="23" t="e">
        <f>A0!$R$11:$S$15</f>
        <v>#VALUE!</v>
      </c>
      <c r="D12">
        <v>0</v>
      </c>
      <c r="E12" s="3" t="s">
        <v>25</v>
      </c>
      <c r="F12" t="s">
        <v>31</v>
      </c>
      <c r="J12" t="s">
        <v>27</v>
      </c>
      <c r="K12" t="s">
        <v>28</v>
      </c>
      <c r="O12">
        <v>3</v>
      </c>
      <c r="P12" t="b">
        <v>1</v>
      </c>
    </row>
    <row r="13" spans="1:16" x14ac:dyDescent="0.25">
      <c r="A13" t="s">
        <v>32</v>
      </c>
      <c r="B13" s="3" t="s">
        <v>33</v>
      </c>
      <c r="C13" t="e">
        <f>A0!$V$19:$W$23</f>
        <v>#VALUE!</v>
      </c>
      <c r="D13">
        <v>0</v>
      </c>
      <c r="E13" s="3" t="s">
        <v>25</v>
      </c>
      <c r="F13" t="s">
        <v>34</v>
      </c>
      <c r="J13" t="s">
        <v>27</v>
      </c>
      <c r="K13" t="s">
        <v>28</v>
      </c>
      <c r="O13">
        <v>3</v>
      </c>
      <c r="P13" t="b">
        <v>1</v>
      </c>
    </row>
    <row r="14" spans="1:16" x14ac:dyDescent="0.25">
      <c r="A14" t="s">
        <v>35</v>
      </c>
      <c r="B14" s="3" t="s">
        <v>36</v>
      </c>
      <c r="C14" t="e">
        <f>A0!$B$38:$C$42</f>
        <v>#VALUE!</v>
      </c>
      <c r="D14">
        <v>0</v>
      </c>
      <c r="E14" s="3" t="s">
        <v>25</v>
      </c>
      <c r="F14" t="s">
        <v>37</v>
      </c>
      <c r="J14" t="s">
        <v>27</v>
      </c>
      <c r="K14" t="s">
        <v>28</v>
      </c>
      <c r="O14">
        <v>3</v>
      </c>
      <c r="P14" t="b">
        <v>1</v>
      </c>
    </row>
    <row r="15" spans="1:16" x14ac:dyDescent="0.25">
      <c r="A15" t="s">
        <v>38</v>
      </c>
      <c r="B15" s="3" t="s">
        <v>242</v>
      </c>
      <c r="C15" s="23" t="e">
        <f>A0!$F$38:$G$42</f>
        <v>#VALUE!</v>
      </c>
      <c r="D15">
        <v>0</v>
      </c>
      <c r="E15" s="3" t="s">
        <v>150</v>
      </c>
      <c r="F15" t="s">
        <v>243</v>
      </c>
      <c r="J15" t="s">
        <v>27</v>
      </c>
      <c r="K15" t="s">
        <v>28</v>
      </c>
      <c r="O15">
        <v>3</v>
      </c>
      <c r="P15" t="b">
        <v>1</v>
      </c>
    </row>
    <row r="16" spans="1:16" x14ac:dyDescent="0.25">
      <c r="A16" t="s">
        <v>39</v>
      </c>
      <c r="B16" s="3" t="s">
        <v>147</v>
      </c>
      <c r="C16" s="23" t="e">
        <f>A0!$N$38:$O$42</f>
        <v>#VALUE!</v>
      </c>
      <c r="D16">
        <v>0</v>
      </c>
      <c r="E16" s="3" t="s">
        <v>222</v>
      </c>
      <c r="F16" t="s">
        <v>223</v>
      </c>
      <c r="J16" t="s">
        <v>27</v>
      </c>
      <c r="K16" t="s">
        <v>28</v>
      </c>
      <c r="O16">
        <v>3</v>
      </c>
      <c r="P16" t="b">
        <v>1</v>
      </c>
    </row>
    <row r="17" spans="1:16" x14ac:dyDescent="0.25">
      <c r="A17" t="s">
        <v>40</v>
      </c>
      <c r="B17" s="3" t="s">
        <v>41</v>
      </c>
      <c r="C17" s="23" t="e">
        <f>A0!$R$38:$S$42</f>
        <v>#VALUE!</v>
      </c>
      <c r="D17">
        <v>0</v>
      </c>
      <c r="E17" s="3" t="s">
        <v>25</v>
      </c>
      <c r="F17" t="s">
        <v>42</v>
      </c>
      <c r="J17" t="s">
        <v>27</v>
      </c>
      <c r="K17" t="s">
        <v>28</v>
      </c>
      <c r="O17">
        <v>3</v>
      </c>
      <c r="P17" t="b">
        <v>1</v>
      </c>
    </row>
    <row r="18" spans="1:16" x14ac:dyDescent="0.25">
      <c r="A18" t="s">
        <v>43</v>
      </c>
      <c r="B18" s="3" t="s">
        <v>44</v>
      </c>
      <c r="C18" t="e">
        <f>A0!$V$98:$W$102</f>
        <v>#VALUE!</v>
      </c>
      <c r="D18">
        <v>0</v>
      </c>
      <c r="E18" s="3" t="s">
        <v>25</v>
      </c>
      <c r="F18" t="s">
        <v>45</v>
      </c>
      <c r="J18" t="s">
        <v>27</v>
      </c>
      <c r="K18" t="s">
        <v>28</v>
      </c>
      <c r="O18">
        <v>3</v>
      </c>
      <c r="P18" t="b">
        <v>1</v>
      </c>
    </row>
    <row r="19" spans="1:16" x14ac:dyDescent="0.25">
      <c r="A19" t="s">
        <v>46</v>
      </c>
      <c r="B19" s="3" t="s">
        <v>47</v>
      </c>
      <c r="C19" t="e">
        <f>A0!$AD$98:$AE$102</f>
        <v>#VALUE!</v>
      </c>
      <c r="D19">
        <v>0</v>
      </c>
      <c r="E19" s="3" t="s">
        <v>48</v>
      </c>
      <c r="F19" t="s">
        <v>49</v>
      </c>
      <c r="J19" t="s">
        <v>27</v>
      </c>
      <c r="K19" t="s">
        <v>28</v>
      </c>
      <c r="O19">
        <v>3</v>
      </c>
      <c r="P19" t="b">
        <v>1</v>
      </c>
    </row>
    <row r="20" spans="1:16" x14ac:dyDescent="0.25">
      <c r="A20" t="s">
        <v>50</v>
      </c>
      <c r="B20" s="3" t="s">
        <v>51</v>
      </c>
      <c r="C20" s="64" t="e">
        <f>A0!$B$90:$C$94</f>
        <v>#VALUE!</v>
      </c>
      <c r="D20">
        <v>0</v>
      </c>
      <c r="E20" s="3" t="s">
        <v>52</v>
      </c>
      <c r="F20" t="s">
        <v>53</v>
      </c>
      <c r="J20" t="s">
        <v>27</v>
      </c>
      <c r="K20" t="s">
        <v>28</v>
      </c>
      <c r="O20">
        <v>3</v>
      </c>
      <c r="P20" t="b">
        <v>1</v>
      </c>
    </row>
    <row r="21" spans="1:16" x14ac:dyDescent="0.25">
      <c r="A21" t="s">
        <v>54</v>
      </c>
      <c r="B21" s="3" t="s">
        <v>55</v>
      </c>
      <c r="C21" s="23" t="e">
        <f>A0!$F$90:$G$94</f>
        <v>#VALUE!</v>
      </c>
      <c r="D21">
        <v>0</v>
      </c>
      <c r="E21" s="3" t="s">
        <v>56</v>
      </c>
      <c r="F21" t="s">
        <v>57</v>
      </c>
      <c r="J21" t="s">
        <v>27</v>
      </c>
      <c r="K21" t="s">
        <v>28</v>
      </c>
      <c r="O21">
        <v>3</v>
      </c>
      <c r="P21" t="b">
        <v>1</v>
      </c>
    </row>
    <row r="22" spans="1:16" x14ac:dyDescent="0.25">
      <c r="A22" t="s">
        <v>58</v>
      </c>
      <c r="B22" s="3" t="s">
        <v>278</v>
      </c>
      <c r="C22" s="23" t="e">
        <f>A0!$J$90:$K$94</f>
        <v>#VALUE!</v>
      </c>
      <c r="D22">
        <v>0</v>
      </c>
      <c r="E22" s="3" t="s">
        <v>59</v>
      </c>
      <c r="F22" t="s">
        <v>279</v>
      </c>
      <c r="J22" t="s">
        <v>27</v>
      </c>
      <c r="K22" t="s">
        <v>28</v>
      </c>
      <c r="O22">
        <v>3</v>
      </c>
      <c r="P22" t="b">
        <v>1</v>
      </c>
    </row>
    <row r="23" spans="1:16" x14ac:dyDescent="0.25">
      <c r="A23" t="s">
        <v>60</v>
      </c>
      <c r="B23" s="3" t="s">
        <v>61</v>
      </c>
      <c r="C23" t="e">
        <f>A0!$R$90:$S$94</f>
        <v>#VALUE!</v>
      </c>
      <c r="D23">
        <v>0</v>
      </c>
      <c r="E23" s="3" t="s">
        <v>62</v>
      </c>
      <c r="F23" t="s">
        <v>63</v>
      </c>
      <c r="J23" t="s">
        <v>27</v>
      </c>
      <c r="K23" t="s">
        <v>28</v>
      </c>
      <c r="O23">
        <v>3</v>
      </c>
      <c r="P23" t="b">
        <v>1</v>
      </c>
    </row>
    <row r="24" spans="1:16" x14ac:dyDescent="0.25">
      <c r="A24" t="s">
        <v>64</v>
      </c>
      <c r="B24" s="3" t="s">
        <v>65</v>
      </c>
      <c r="C24" s="116" t="e">
        <f>A0!$J$117:$K$121</f>
        <v>#VALUE!</v>
      </c>
      <c r="D24">
        <v>0</v>
      </c>
      <c r="E24" s="3" t="s">
        <v>276</v>
      </c>
      <c r="F24" t="s">
        <v>277</v>
      </c>
      <c r="J24" t="s">
        <v>27</v>
      </c>
      <c r="K24" t="s">
        <v>28</v>
      </c>
      <c r="O24">
        <v>3</v>
      </c>
      <c r="P24" t="b">
        <v>1</v>
      </c>
    </row>
    <row r="25" spans="1:16" x14ac:dyDescent="0.25">
      <c r="A25" t="s">
        <v>66</v>
      </c>
      <c r="B25" s="3" t="s">
        <v>67</v>
      </c>
      <c r="C25" s="23" t="e">
        <f>A0!$B$117:$C$121</f>
        <v>#VALUE!</v>
      </c>
      <c r="D25">
        <v>0</v>
      </c>
      <c r="E25" s="3" t="s">
        <v>68</v>
      </c>
      <c r="F25" t="s">
        <v>160</v>
      </c>
      <c r="J25" t="s">
        <v>27</v>
      </c>
      <c r="K25" t="s">
        <v>28</v>
      </c>
      <c r="O25">
        <v>3</v>
      </c>
      <c r="P25" t="b">
        <v>1</v>
      </c>
    </row>
    <row r="26" spans="1:16" x14ac:dyDescent="0.25">
      <c r="A26" t="s">
        <v>69</v>
      </c>
      <c r="B26" s="3" t="s">
        <v>70</v>
      </c>
      <c r="C26" t="e">
        <f>A0!$J$197:$K$201</f>
        <v>#VALUE!</v>
      </c>
      <c r="D26">
        <v>0</v>
      </c>
      <c r="E26" s="3" t="s">
        <v>25</v>
      </c>
      <c r="F26" t="s">
        <v>71</v>
      </c>
      <c r="J26" t="s">
        <v>27</v>
      </c>
      <c r="K26" t="s">
        <v>28</v>
      </c>
      <c r="O26">
        <v>3</v>
      </c>
      <c r="P26" t="b">
        <v>1</v>
      </c>
    </row>
    <row r="27" spans="1:16" x14ac:dyDescent="0.25">
      <c r="A27" t="s">
        <v>72</v>
      </c>
      <c r="B27" s="3" t="s">
        <v>267</v>
      </c>
      <c r="C27" t="e">
        <f>A0!$N$197:$O$201</f>
        <v>#VALUE!</v>
      </c>
      <c r="D27">
        <v>0</v>
      </c>
      <c r="E27" s="3" t="s">
        <v>25</v>
      </c>
      <c r="F27" t="s">
        <v>275</v>
      </c>
      <c r="J27" t="s">
        <v>27</v>
      </c>
      <c r="K27" t="s">
        <v>28</v>
      </c>
      <c r="O27">
        <v>3</v>
      </c>
      <c r="P27" t="b">
        <v>1</v>
      </c>
    </row>
    <row r="28" spans="1:16" x14ac:dyDescent="0.25">
      <c r="A28" t="s">
        <v>73</v>
      </c>
      <c r="B28" s="3" t="s">
        <v>74</v>
      </c>
      <c r="C28" t="e">
        <f>A0!$R$205:$S$209</f>
        <v>#VALUE!</v>
      </c>
      <c r="D28">
        <v>0</v>
      </c>
      <c r="E28" s="3" t="s">
        <v>75</v>
      </c>
      <c r="F28" t="s">
        <v>188</v>
      </c>
      <c r="J28" t="s">
        <v>27</v>
      </c>
      <c r="K28" t="s">
        <v>28</v>
      </c>
      <c r="O28">
        <v>3</v>
      </c>
      <c r="P28" t="b">
        <v>1</v>
      </c>
    </row>
    <row r="29" spans="1:16" x14ac:dyDescent="0.25">
      <c r="A29" t="s">
        <v>76</v>
      </c>
      <c r="B29" s="3" t="s">
        <v>77</v>
      </c>
      <c r="C29" t="e">
        <f>A0!$Z$205:$AA$209</f>
        <v>#VALUE!</v>
      </c>
      <c r="D29">
        <v>0</v>
      </c>
      <c r="E29" s="3" t="s">
        <v>25</v>
      </c>
      <c r="F29" t="s">
        <v>78</v>
      </c>
      <c r="J29" t="s">
        <v>27</v>
      </c>
      <c r="K29" t="s">
        <v>28</v>
      </c>
      <c r="O29">
        <v>3</v>
      </c>
      <c r="P29" t="b">
        <v>1</v>
      </c>
    </row>
    <row r="30" spans="1:16" x14ac:dyDescent="0.25">
      <c r="A30" t="s">
        <v>79</v>
      </c>
      <c r="B30" s="3" t="s">
        <v>80</v>
      </c>
      <c r="C30" s="64" t="e">
        <f>A0!$J$38:$K$42</f>
        <v>#VALUE!</v>
      </c>
      <c r="D30">
        <v>0</v>
      </c>
      <c r="E30" s="3" t="s">
        <v>25</v>
      </c>
      <c r="F30" t="s">
        <v>373</v>
      </c>
      <c r="J30" t="s">
        <v>27</v>
      </c>
      <c r="K30" t="s">
        <v>28</v>
      </c>
      <c r="O30">
        <v>3</v>
      </c>
      <c r="P30" t="b">
        <v>1</v>
      </c>
    </row>
    <row r="31" spans="1:16" x14ac:dyDescent="0.25">
      <c r="A31" t="s">
        <v>148</v>
      </c>
      <c r="B31" s="3" t="s">
        <v>149</v>
      </c>
      <c r="C31" s="23" t="e">
        <f>A0!$R$63:$S$67</f>
        <v>#VALUE!</v>
      </c>
      <c r="D31">
        <v>0</v>
      </c>
      <c r="E31" s="3" t="s">
        <v>150</v>
      </c>
      <c r="F31" t="s">
        <v>221</v>
      </c>
      <c r="J31" t="s">
        <v>27</v>
      </c>
      <c r="K31" t="s">
        <v>28</v>
      </c>
      <c r="O31">
        <v>3</v>
      </c>
      <c r="P31" t="b">
        <v>1</v>
      </c>
    </row>
    <row r="32" spans="1:16" x14ac:dyDescent="0.25">
      <c r="A32" t="s">
        <v>166</v>
      </c>
      <c r="B32" s="3" t="s">
        <v>162</v>
      </c>
      <c r="C32" s="210" t="e">
        <f>A0!$J$143:$K$147</f>
        <v>#VALUE!</v>
      </c>
      <c r="D32">
        <v>0</v>
      </c>
      <c r="E32" s="3" t="s">
        <v>167</v>
      </c>
      <c r="F32" t="s">
        <v>168</v>
      </c>
      <c r="J32" t="s">
        <v>27</v>
      </c>
      <c r="K32" t="s">
        <v>28</v>
      </c>
      <c r="O32">
        <v>3</v>
      </c>
      <c r="P32" t="b">
        <v>1</v>
      </c>
    </row>
    <row r="33" spans="1:16" x14ac:dyDescent="0.25">
      <c r="A33" t="s">
        <v>169</v>
      </c>
      <c r="B33" s="3" t="s">
        <v>163</v>
      </c>
      <c r="C33" t="e">
        <f>A0!$N$143:$O$147</f>
        <v>#VALUE!</v>
      </c>
      <c r="D33">
        <v>0</v>
      </c>
      <c r="E33" s="3" t="s">
        <v>150</v>
      </c>
      <c r="F33" t="s">
        <v>170</v>
      </c>
      <c r="J33" t="s">
        <v>27</v>
      </c>
      <c r="K33" t="s">
        <v>28</v>
      </c>
      <c r="O33">
        <v>3</v>
      </c>
      <c r="P33" t="b">
        <v>1</v>
      </c>
    </row>
    <row r="34" spans="1:16" x14ac:dyDescent="0.25">
      <c r="A34" t="s">
        <v>189</v>
      </c>
      <c r="B34" s="3" t="s">
        <v>187</v>
      </c>
      <c r="C34" t="e">
        <f>A0!$AD$197:$AE$201</f>
        <v>#VALUE!</v>
      </c>
      <c r="D34">
        <v>0</v>
      </c>
      <c r="E34" s="3" t="s">
        <v>75</v>
      </c>
      <c r="F34" t="s">
        <v>190</v>
      </c>
      <c r="J34" t="s">
        <v>27</v>
      </c>
      <c r="K34" t="s">
        <v>28</v>
      </c>
      <c r="O34">
        <v>3</v>
      </c>
      <c r="P34" t="b">
        <v>1</v>
      </c>
    </row>
    <row r="35" spans="1:16" x14ac:dyDescent="0.25">
      <c r="A35" t="s">
        <v>191</v>
      </c>
      <c r="B35" s="3" t="s">
        <v>154</v>
      </c>
      <c r="C35" s="64" t="e">
        <f>A0!$B$11:$C$15</f>
        <v>#VALUE!</v>
      </c>
      <c r="D35">
        <v>0</v>
      </c>
      <c r="E35" s="3" t="s">
        <v>192</v>
      </c>
      <c r="F35" t="s">
        <v>193</v>
      </c>
      <c r="J35" t="s">
        <v>27</v>
      </c>
      <c r="K35" t="s">
        <v>28</v>
      </c>
      <c r="O35">
        <v>3</v>
      </c>
      <c r="P35" t="b">
        <v>1</v>
      </c>
    </row>
    <row r="36" spans="1:16" x14ac:dyDescent="0.25">
      <c r="A36" t="s">
        <v>194</v>
      </c>
      <c r="B36" s="3" t="s">
        <v>172</v>
      </c>
      <c r="C36" s="64" t="e">
        <f>A0!$B$197:$C$201</f>
        <v>#VALUE!</v>
      </c>
      <c r="D36">
        <v>0</v>
      </c>
      <c r="E36" s="3" t="s">
        <v>25</v>
      </c>
      <c r="F36" t="s">
        <v>195</v>
      </c>
      <c r="J36" t="s">
        <v>27</v>
      </c>
      <c r="K36" t="s">
        <v>28</v>
      </c>
      <c r="O36">
        <v>3</v>
      </c>
      <c r="P36" t="b">
        <v>1</v>
      </c>
    </row>
    <row r="37" spans="1:16" x14ac:dyDescent="0.25">
      <c r="A37" t="s">
        <v>224</v>
      </c>
      <c r="B37" s="3" t="s">
        <v>218</v>
      </c>
      <c r="C37" s="23" t="e">
        <f>A0!$V$63:$W$67</f>
        <v>#VALUE!</v>
      </c>
      <c r="D37">
        <v>0</v>
      </c>
      <c r="E37" s="3" t="s">
        <v>25</v>
      </c>
      <c r="F37" t="s">
        <v>225</v>
      </c>
      <c r="J37" t="s">
        <v>27</v>
      </c>
      <c r="K37" t="s">
        <v>28</v>
      </c>
      <c r="O37">
        <v>3</v>
      </c>
      <c r="P37" t="b">
        <v>1</v>
      </c>
    </row>
    <row r="38" spans="1:16" x14ac:dyDescent="0.25">
      <c r="A38" t="s">
        <v>375</v>
      </c>
      <c r="B38" s="3" t="s">
        <v>376</v>
      </c>
      <c r="C38" s="116" t="e">
        <f>'A2'!$R$90:$S$94</f>
        <v>#VALUE!</v>
      </c>
      <c r="D38">
        <v>0</v>
      </c>
      <c r="E38" s="3" t="s">
        <v>276</v>
      </c>
      <c r="F38" t="s">
        <v>377</v>
      </c>
      <c r="J38" t="s">
        <v>27</v>
      </c>
      <c r="K38" t="s">
        <v>28</v>
      </c>
      <c r="O38">
        <v>3</v>
      </c>
      <c r="P38" t="b">
        <v>1</v>
      </c>
    </row>
  </sheetData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8"/>
  <sheetViews>
    <sheetView tabSelected="1" zoomScale="40" zoomScaleNormal="40" zoomScaleSheetLayoutView="20" workbookViewId="0">
      <pane xSplit="1" topLeftCell="B1" activePane="topRight" state="frozen"/>
      <selection pane="topRight" activeCell="AV213" sqref="AV213"/>
    </sheetView>
  </sheetViews>
  <sheetFormatPr defaultRowHeight="15" x14ac:dyDescent="0.25"/>
  <cols>
    <col min="1" max="1" width="5.7109375" customWidth="1"/>
    <col min="2" max="2" width="30.85546875" style="11" customWidth="1"/>
    <col min="3" max="3" width="13" customWidth="1"/>
    <col min="4" max="4" width="15.7109375" customWidth="1"/>
    <col min="5" max="5" width="6.7109375" customWidth="1"/>
    <col min="6" max="6" width="30.42578125" style="11" customWidth="1"/>
    <col min="7" max="7" width="13" customWidth="1"/>
    <col min="8" max="8" width="15.7109375" customWidth="1"/>
    <col min="9" max="9" width="6.7109375" customWidth="1"/>
    <col min="10" max="10" width="30.42578125" style="11" customWidth="1"/>
    <col min="11" max="11" width="13" customWidth="1"/>
    <col min="12" max="12" width="15.7109375" customWidth="1"/>
    <col min="13" max="13" width="6.7109375" customWidth="1"/>
    <col min="14" max="14" width="30.42578125" style="11" customWidth="1"/>
    <col min="15" max="15" width="13" customWidth="1"/>
    <col min="16" max="16" width="15.7109375" customWidth="1"/>
    <col min="17" max="17" width="6.7109375" customWidth="1"/>
    <col min="18" max="18" width="30.42578125" style="11" customWidth="1"/>
    <col min="19" max="19" width="13" customWidth="1"/>
    <col min="20" max="20" width="15.7109375" customWidth="1"/>
    <col min="21" max="21" width="6.7109375" customWidth="1"/>
    <col min="22" max="22" width="30.42578125" style="11" customWidth="1"/>
    <col min="23" max="23" width="13" customWidth="1"/>
    <col min="24" max="24" width="15.7109375" customWidth="1"/>
    <col min="25" max="25" width="6.7109375" customWidth="1"/>
    <col min="26" max="26" width="30.42578125" style="11" customWidth="1"/>
    <col min="27" max="27" width="13" customWidth="1"/>
    <col min="28" max="28" width="15.7109375" customWidth="1"/>
    <col min="29" max="29" width="6.7109375" customWidth="1"/>
    <col min="30" max="30" width="30.42578125" style="11" customWidth="1"/>
    <col min="31" max="31" width="13" customWidth="1"/>
    <col min="32" max="32" width="15.7109375" customWidth="1"/>
    <col min="33" max="33" width="6.7109375" customWidth="1"/>
    <col min="34" max="34" width="32.140625" customWidth="1"/>
    <col min="35" max="36" width="18.7109375" customWidth="1"/>
    <col min="37" max="37" width="15.7109375" customWidth="1"/>
    <col min="38" max="46" width="18.7109375" customWidth="1"/>
    <col min="47" max="47" width="5.7109375" style="2" customWidth="1"/>
    <col min="48" max="49" width="8.7109375" style="2" customWidth="1"/>
    <col min="50" max="51" width="18.85546875" style="2" customWidth="1"/>
    <col min="52" max="54" width="10.7109375" style="2" customWidth="1"/>
    <col min="55" max="59" width="9.140625" style="2"/>
  </cols>
  <sheetData>
    <row r="1" spans="1:56" ht="15" customHeight="1" x14ac:dyDescent="0.25">
      <c r="A1" s="2"/>
      <c r="B1" s="10"/>
      <c r="C1" s="2"/>
      <c r="D1" s="2"/>
      <c r="E1" s="2"/>
      <c r="F1" s="10"/>
      <c r="G1" s="2"/>
      <c r="H1" s="2"/>
      <c r="I1" s="2"/>
      <c r="J1" s="10"/>
      <c r="K1" s="2"/>
      <c r="L1" s="2"/>
      <c r="M1" s="2"/>
      <c r="N1" s="10"/>
      <c r="O1" s="2"/>
      <c r="P1" s="2"/>
      <c r="Q1" s="2"/>
      <c r="R1" s="10"/>
      <c r="S1" s="2"/>
      <c r="T1" s="2"/>
      <c r="U1" s="2"/>
      <c r="V1" s="10"/>
      <c r="W1" s="2"/>
      <c r="X1" s="2"/>
      <c r="Y1" s="2"/>
      <c r="Z1" s="10"/>
      <c r="AA1" s="2"/>
      <c r="AB1" s="2"/>
      <c r="AC1" s="2"/>
      <c r="AD1" s="10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56" s="2" customFormat="1" ht="32.25" customHeight="1" x14ac:dyDescent="0.5">
      <c r="B2" s="447" t="s">
        <v>81</v>
      </c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</row>
    <row r="3" spans="1:56" s="2" customFormat="1" x14ac:dyDescent="0.25">
      <c r="B3" s="10"/>
      <c r="F3" s="10"/>
      <c r="J3" s="10"/>
      <c r="N3" s="10"/>
      <c r="R3" s="10"/>
      <c r="V3" s="10"/>
      <c r="Z3" s="10"/>
      <c r="AD3" s="10"/>
      <c r="AH3" s="10"/>
      <c r="AL3" s="10"/>
      <c r="AM3" s="10"/>
      <c r="AN3" s="10"/>
      <c r="AO3" s="10"/>
      <c r="AP3" s="10"/>
    </row>
    <row r="4" spans="1:56" s="2" customFormat="1" ht="33" customHeight="1" x14ac:dyDescent="0.4">
      <c r="B4" s="426" t="s">
        <v>82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426"/>
      <c r="AD4" s="426"/>
      <c r="AE4" s="426"/>
      <c r="AF4" s="426"/>
      <c r="AG4" s="426"/>
      <c r="AH4" s="426"/>
      <c r="AI4" s="426"/>
      <c r="AJ4" s="426"/>
      <c r="AK4" s="426"/>
      <c r="AL4" s="426"/>
      <c r="AM4" s="426"/>
      <c r="AN4" s="426"/>
      <c r="AO4" s="426"/>
      <c r="AP4" s="426"/>
      <c r="AQ4" s="426"/>
      <c r="AR4" s="426"/>
      <c r="AS4" s="426"/>
      <c r="AT4" s="426"/>
      <c r="AU4" s="426"/>
      <c r="AV4" s="426"/>
      <c r="AW4" s="426"/>
      <c r="AX4" s="426"/>
      <c r="AY4" s="426"/>
      <c r="AZ4" s="426"/>
      <c r="BA4" s="426"/>
      <c r="BB4" s="426"/>
      <c r="BC4" s="426"/>
      <c r="BD4" s="426"/>
    </row>
    <row r="5" spans="1:56" s="2" customFormat="1" x14ac:dyDescent="0.25">
      <c r="B5" s="10"/>
      <c r="F5" s="10"/>
      <c r="J5" s="10"/>
      <c r="N5" s="10"/>
      <c r="R5" s="10"/>
      <c r="V5" s="10"/>
      <c r="Z5" s="10"/>
      <c r="AD5" s="10"/>
    </row>
    <row r="6" spans="1:56" s="51" customFormat="1" ht="36.75" customHeight="1" x14ac:dyDescent="0.3">
      <c r="B6" s="423" t="s">
        <v>151</v>
      </c>
      <c r="C6" s="424"/>
      <c r="D6" s="425"/>
      <c r="E6" s="52"/>
      <c r="F6" s="423" t="s">
        <v>151</v>
      </c>
      <c r="G6" s="424"/>
      <c r="H6" s="425"/>
      <c r="I6" s="52"/>
      <c r="J6" s="423" t="s">
        <v>151</v>
      </c>
      <c r="K6" s="424"/>
      <c r="L6" s="425"/>
      <c r="M6" s="52"/>
      <c r="N6" s="423" t="s">
        <v>151</v>
      </c>
      <c r="O6" s="424"/>
      <c r="P6" s="425"/>
      <c r="Q6" s="52"/>
      <c r="R6" s="423" t="s">
        <v>151</v>
      </c>
      <c r="S6" s="424"/>
      <c r="T6" s="425"/>
      <c r="U6" s="52"/>
      <c r="V6" s="423" t="s">
        <v>151</v>
      </c>
      <c r="W6" s="424"/>
      <c r="X6" s="425"/>
      <c r="Z6" s="168"/>
      <c r="AA6" s="169"/>
      <c r="AB6" s="169"/>
      <c r="AC6" s="139"/>
      <c r="AD6" s="168"/>
      <c r="AE6" s="169"/>
      <c r="AF6" s="169"/>
      <c r="AH6" s="443" t="s">
        <v>178</v>
      </c>
      <c r="AI6" s="444"/>
      <c r="AJ6" s="444"/>
      <c r="AK6" s="444"/>
      <c r="AL6" s="444"/>
      <c r="AM6" s="444"/>
      <c r="AN6" s="444"/>
      <c r="AO6" s="444"/>
      <c r="AP6" s="444"/>
      <c r="AQ6" s="444"/>
      <c r="AR6" s="84"/>
      <c r="AS6" s="84"/>
      <c r="AT6" s="84"/>
      <c r="AV6" s="429" t="s">
        <v>178</v>
      </c>
      <c r="AW6" s="430"/>
      <c r="AX6" s="430"/>
      <c r="AY6" s="430"/>
      <c r="AZ6" s="430"/>
      <c r="BA6" s="430"/>
      <c r="BB6" s="431"/>
    </row>
    <row r="7" spans="1:56" s="51" customFormat="1" ht="36.75" customHeight="1" x14ac:dyDescent="0.3">
      <c r="B7" s="432" t="s">
        <v>227</v>
      </c>
      <c r="C7" s="433"/>
      <c r="D7" s="434"/>
      <c r="E7" s="52"/>
      <c r="F7" s="435" t="s">
        <v>228</v>
      </c>
      <c r="G7" s="436"/>
      <c r="H7" s="437"/>
      <c r="I7" s="52"/>
      <c r="J7" s="435" t="s">
        <v>229</v>
      </c>
      <c r="K7" s="436"/>
      <c r="L7" s="437"/>
      <c r="M7" s="52"/>
      <c r="N7" s="435" t="s">
        <v>230</v>
      </c>
      <c r="O7" s="436"/>
      <c r="P7" s="437"/>
      <c r="Q7" s="52"/>
      <c r="R7" s="435" t="s">
        <v>231</v>
      </c>
      <c r="S7" s="436"/>
      <c r="T7" s="437"/>
      <c r="U7" s="52"/>
      <c r="V7" s="435" t="s">
        <v>232</v>
      </c>
      <c r="W7" s="436"/>
      <c r="X7" s="437"/>
      <c r="Z7" s="168"/>
      <c r="AA7" s="169"/>
      <c r="AB7" s="169"/>
      <c r="AC7" s="139"/>
      <c r="AD7" s="168"/>
      <c r="AE7" s="169"/>
      <c r="AF7" s="169"/>
      <c r="AH7" s="170" t="s">
        <v>323</v>
      </c>
      <c r="AI7" s="171"/>
      <c r="AJ7" s="74" t="e">
        <f ca="1">_xll.RiskOutput("A0_S_N1_Entry_straw")+C17/G17/K17*O17*S17*W17</f>
        <v>#NAME?</v>
      </c>
      <c r="AK7" s="158" t="s">
        <v>83</v>
      </c>
      <c r="AL7" s="53"/>
      <c r="AM7" s="53"/>
      <c r="AN7" s="53"/>
      <c r="AO7" s="53"/>
      <c r="AP7" s="53"/>
      <c r="AQ7" s="53"/>
      <c r="AR7" s="84"/>
      <c r="AS7" s="84"/>
      <c r="AT7" s="84"/>
      <c r="AV7" s="68" t="s">
        <v>84</v>
      </c>
      <c r="AW7" s="69"/>
      <c r="AX7" s="69"/>
      <c r="AY7" s="69"/>
      <c r="AZ7" s="69"/>
      <c r="BA7" s="69"/>
      <c r="BB7" s="69"/>
    </row>
    <row r="8" spans="1:56" s="2" customFormat="1" ht="30.75" customHeight="1" x14ac:dyDescent="0.25">
      <c r="B8" s="416" t="s">
        <v>85</v>
      </c>
      <c r="C8" s="417"/>
      <c r="D8" s="418"/>
      <c r="F8" s="416" t="s">
        <v>86</v>
      </c>
      <c r="G8" s="417"/>
      <c r="H8" s="418"/>
      <c r="J8" s="416" t="s">
        <v>87</v>
      </c>
      <c r="K8" s="417"/>
      <c r="L8" s="418"/>
      <c r="N8" s="416" t="s">
        <v>158</v>
      </c>
      <c r="O8" s="417"/>
      <c r="P8" s="418"/>
      <c r="R8" s="416" t="s">
        <v>88</v>
      </c>
      <c r="S8" s="417"/>
      <c r="T8" s="418"/>
      <c r="V8" s="416" t="s">
        <v>89</v>
      </c>
      <c r="W8" s="417"/>
      <c r="X8" s="418"/>
      <c r="Z8" s="162"/>
      <c r="AA8" s="162"/>
      <c r="AB8" s="162"/>
      <c r="AC8" s="79"/>
      <c r="AD8" s="162"/>
      <c r="AE8" s="162"/>
      <c r="AF8" s="162"/>
      <c r="AH8" s="13"/>
      <c r="AI8" s="14"/>
      <c r="AJ8" s="14"/>
      <c r="AK8" s="158" t="s">
        <v>287</v>
      </c>
      <c r="AL8" s="14"/>
      <c r="AM8" s="14"/>
      <c r="AN8" s="14"/>
      <c r="AO8" s="14"/>
      <c r="AP8" s="14"/>
      <c r="AQ8" s="14"/>
      <c r="AR8" s="85"/>
      <c r="AS8" s="85"/>
      <c r="AT8" s="85"/>
      <c r="AV8" s="67"/>
      <c r="AW8" s="67"/>
      <c r="AX8" s="67"/>
      <c r="AY8" s="67"/>
      <c r="AZ8" s="67"/>
      <c r="BA8" s="67"/>
      <c r="BB8" s="67"/>
    </row>
    <row r="9" spans="1:56" s="2" customFormat="1" x14ac:dyDescent="0.25">
      <c r="B9" s="36"/>
      <c r="C9" s="37"/>
      <c r="D9" s="38"/>
      <c r="F9" s="32"/>
      <c r="G9" s="9"/>
      <c r="H9" s="33"/>
      <c r="J9" s="32"/>
      <c r="K9" s="9"/>
      <c r="L9" s="33"/>
      <c r="N9" s="32"/>
      <c r="O9" s="9"/>
      <c r="P9" s="33"/>
      <c r="R9" s="32"/>
      <c r="S9" s="9"/>
      <c r="T9" s="33"/>
      <c r="V9" s="32"/>
      <c r="W9" s="9"/>
      <c r="X9" s="33"/>
      <c r="Z9" s="140"/>
      <c r="AA9" s="76"/>
      <c r="AB9" s="141"/>
      <c r="AC9" s="79"/>
      <c r="AD9" s="140"/>
      <c r="AE9" s="76"/>
      <c r="AF9" s="141"/>
      <c r="AH9" s="27" t="s">
        <v>90</v>
      </c>
      <c r="AI9" s="6"/>
      <c r="AJ9" s="40" t="str">
        <f>AH7</f>
        <v>N1_Entry straw=</v>
      </c>
      <c r="AK9" s="6"/>
      <c r="AL9" s="40" t="str">
        <f>B10</f>
        <v>S_N0_Import_Straw</v>
      </c>
      <c r="AM9" s="40" t="str">
        <f>F10</f>
        <v>S_E1a_Conv_Pcs2kg</v>
      </c>
      <c r="AN9" s="40" t="str">
        <f>J10</f>
        <v>S_E1b_Conv_Packs2Pcs</v>
      </c>
      <c r="AO9" s="40" t="str">
        <f>N10</f>
        <v>S_E2_Prop_InfUS</v>
      </c>
      <c r="AP9" s="40" t="str">
        <f>R10</f>
        <v>S_E3_Surv_Trans</v>
      </c>
      <c r="AQ9" s="40" t="str">
        <f>V10</f>
        <v>S_E4_Surv_Insp</v>
      </c>
      <c r="AR9" s="86"/>
      <c r="AS9" s="86"/>
      <c r="AT9" s="86"/>
      <c r="AV9" s="70" t="s">
        <v>91</v>
      </c>
      <c r="AW9" s="70" t="s">
        <v>92</v>
      </c>
      <c r="AX9" s="70" t="s">
        <v>93</v>
      </c>
      <c r="AY9" s="70" t="s">
        <v>94</v>
      </c>
      <c r="AZ9" s="70" t="s">
        <v>95</v>
      </c>
      <c r="BA9" s="70" t="s">
        <v>96</v>
      </c>
      <c r="BB9" s="393" t="s">
        <v>97</v>
      </c>
    </row>
    <row r="10" spans="1:56" s="2" customFormat="1" x14ac:dyDescent="0.25">
      <c r="B10" s="32" t="str">
        <f>B7</f>
        <v>S_N0_Import_Straw</v>
      </c>
      <c r="C10" s="4" t="s">
        <v>98</v>
      </c>
      <c r="D10" s="33" t="s">
        <v>99</v>
      </c>
      <c r="F10" s="32" t="str">
        <f>F7</f>
        <v>S_E1a_Conv_Pcs2kg</v>
      </c>
      <c r="G10" s="4" t="s">
        <v>98</v>
      </c>
      <c r="H10" s="33" t="s">
        <v>99</v>
      </c>
      <c r="J10" s="32" t="str">
        <f>J7</f>
        <v>S_E1b_Conv_Packs2Pcs</v>
      </c>
      <c r="K10" s="4" t="s">
        <v>98</v>
      </c>
      <c r="L10" s="33" t="s">
        <v>99</v>
      </c>
      <c r="N10" s="32" t="str">
        <f>N7</f>
        <v>S_E2_Prop_InfUS</v>
      </c>
      <c r="O10" s="4" t="s">
        <v>98</v>
      </c>
      <c r="P10" s="33" t="s">
        <v>99</v>
      </c>
      <c r="R10" s="32" t="str">
        <f>R7</f>
        <v>S_E3_Surv_Trans</v>
      </c>
      <c r="S10" s="4" t="s">
        <v>98</v>
      </c>
      <c r="T10" s="33" t="s">
        <v>99</v>
      </c>
      <c r="V10" s="32" t="str">
        <f>V7</f>
        <v>S_E4_Surv_Insp</v>
      </c>
      <c r="W10" s="4" t="s">
        <v>98</v>
      </c>
      <c r="X10" s="33" t="s">
        <v>99</v>
      </c>
      <c r="Z10" s="140"/>
      <c r="AA10" s="76"/>
      <c r="AB10" s="141"/>
      <c r="AC10" s="79"/>
      <c r="AD10" s="140"/>
      <c r="AE10" s="76"/>
      <c r="AF10" s="141"/>
      <c r="AH10" s="110">
        <v>0.01</v>
      </c>
      <c r="AI10" s="21"/>
      <c r="AJ10" s="120" t="e">
        <f ca="1">_xll.RiskPercentile($AJ$7,$AH10)</f>
        <v>#NAME?</v>
      </c>
      <c r="AK10" s="6"/>
      <c r="AL10" s="60" t="e">
        <f ca="1">_xll.RiskPercentile($C$17,$AH10)</f>
        <v>#NAME?</v>
      </c>
      <c r="AM10" s="120" t="e">
        <f ca="1">_xll.RiskPercentile($G$17,$AH10)</f>
        <v>#NAME?</v>
      </c>
      <c r="AN10" s="60" t="e">
        <f ca="1">_xll.RiskPercentile($K$17,$AH10)</f>
        <v>#NAME?</v>
      </c>
      <c r="AO10" s="65" t="e">
        <f ca="1">_xll.RiskPercentile($O$17,$AH10)</f>
        <v>#NAME?</v>
      </c>
      <c r="AP10" s="65" t="e">
        <f ca="1">_xll.RiskPercentile($S$17,$AH10)</f>
        <v>#NAME?</v>
      </c>
      <c r="AQ10" s="80" t="e">
        <f ca="1">_xll.RiskPercentile($W$17,$AH10)</f>
        <v>#NAME?</v>
      </c>
      <c r="AR10" s="87"/>
      <c r="AS10" s="87"/>
      <c r="AT10" s="87"/>
      <c r="AV10" s="70" t="s">
        <v>100</v>
      </c>
      <c r="AW10" s="70" t="s">
        <v>196</v>
      </c>
      <c r="AX10" s="70" t="s">
        <v>326</v>
      </c>
      <c r="AY10" s="70" t="s">
        <v>327</v>
      </c>
      <c r="AZ10" s="16">
        <v>0.69699999999999995</v>
      </c>
      <c r="BA10" s="16">
        <f>AZ10^2</f>
        <v>0.48580899999999994</v>
      </c>
      <c r="BB10" s="394">
        <f>BA10/$BA$14</f>
        <v>0.73962218764558474</v>
      </c>
    </row>
    <row r="11" spans="1:56" s="2" customFormat="1" x14ac:dyDescent="0.25">
      <c r="B11" s="189">
        <v>300000</v>
      </c>
      <c r="C11" s="4">
        <v>0.01</v>
      </c>
      <c r="D11" s="135" t="e">
        <f ca="1">_xll.RiskPercentile(C17,C11)</f>
        <v>#NAME?</v>
      </c>
      <c r="F11" s="190"/>
      <c r="G11" s="4">
        <v>0.01</v>
      </c>
      <c r="H11" s="34" t="e">
        <f ca="1">_xll.RiskPercentile(G17,G11)</f>
        <v>#NAME?</v>
      </c>
      <c r="J11" s="190"/>
      <c r="K11" s="4">
        <v>0.01</v>
      </c>
      <c r="L11" s="135" t="e">
        <f ca="1">_xll.RiskPercentile(K17,K11)</f>
        <v>#NAME?</v>
      </c>
      <c r="N11" s="191">
        <v>0</v>
      </c>
      <c r="O11" s="4">
        <v>0.01</v>
      </c>
      <c r="P11" s="259" t="e">
        <f ca="1">_xll.RiskPercentile(O17,O11)</f>
        <v>#NAME?</v>
      </c>
      <c r="R11" s="192">
        <v>0</v>
      </c>
      <c r="S11" s="4">
        <v>0.01</v>
      </c>
      <c r="T11" s="248" t="e">
        <f ca="1">_xll.RiskPercentile(S17,S11)</f>
        <v>#NAME?</v>
      </c>
      <c r="V11" s="98">
        <v>0.98499999999999999</v>
      </c>
      <c r="W11" s="4">
        <v>0.01</v>
      </c>
      <c r="X11" s="34" t="e">
        <f ca="1">_xll.RiskPercentile(W17,W11)</f>
        <v>#NAME?</v>
      </c>
      <c r="Z11" s="145"/>
      <c r="AA11" s="76"/>
      <c r="AB11" s="143"/>
      <c r="AC11" s="79"/>
      <c r="AD11" s="145"/>
      <c r="AE11" s="76"/>
      <c r="AF11" s="143"/>
      <c r="AH11" s="111">
        <v>0.05</v>
      </c>
      <c r="AI11" s="16"/>
      <c r="AJ11" s="121" t="e">
        <f ca="1">_xll.RiskPercentile($AJ$7,$AH11)</f>
        <v>#NAME?</v>
      </c>
      <c r="AK11" s="6"/>
      <c r="AL11" s="61" t="e">
        <f ca="1">_xll.RiskPercentile($C$17,$AH11)</f>
        <v>#NAME?</v>
      </c>
      <c r="AM11" s="121" t="e">
        <f ca="1">_xll.RiskPercentile($G$17,$AH11)</f>
        <v>#NAME?</v>
      </c>
      <c r="AN11" s="61" t="e">
        <f ca="1">_xll.RiskPercentile($K$17,$AH11)</f>
        <v>#NAME?</v>
      </c>
      <c r="AO11" s="50" t="e">
        <f ca="1">_xll.RiskPercentile($O$17,$AH11)</f>
        <v>#NAME?</v>
      </c>
      <c r="AP11" s="50" t="e">
        <f ca="1">_xll.RiskPercentile($S$17,$AH11)</f>
        <v>#NAME?</v>
      </c>
      <c r="AQ11" s="81" t="e">
        <f ca="1">_xll.RiskPercentile($W$17,$AH11)</f>
        <v>#NAME?</v>
      </c>
      <c r="AR11" s="87"/>
      <c r="AS11" s="87"/>
      <c r="AT11" s="87"/>
      <c r="AV11" s="70" t="s">
        <v>101</v>
      </c>
      <c r="AW11" s="70" t="s">
        <v>197</v>
      </c>
      <c r="AX11" s="70" t="s">
        <v>328</v>
      </c>
      <c r="AY11" s="70" t="s">
        <v>329</v>
      </c>
      <c r="AZ11" s="16">
        <v>0.4</v>
      </c>
      <c r="BA11" s="16">
        <f>AZ11^2</f>
        <v>0.16000000000000003</v>
      </c>
      <c r="BB11" s="394">
        <f>BA11/$BA$14</f>
        <v>0.24359274946181234</v>
      </c>
    </row>
    <row r="12" spans="1:56" s="2" customFormat="1" x14ac:dyDescent="0.25">
      <c r="B12" s="189">
        <v>600000</v>
      </c>
      <c r="C12" s="4">
        <v>0.25</v>
      </c>
      <c r="D12" s="135" t="e">
        <f ca="1">_xll.RiskPercentile(C17,C12)</f>
        <v>#NAME?</v>
      </c>
      <c r="F12" s="190"/>
      <c r="G12" s="4">
        <v>0.25</v>
      </c>
      <c r="H12" s="34" t="e">
        <f ca="1">_xll.RiskPercentile(G17,G12)</f>
        <v>#NAME?</v>
      </c>
      <c r="J12" s="190"/>
      <c r="K12" s="4">
        <v>0.25</v>
      </c>
      <c r="L12" s="135" t="e">
        <f ca="1">_xll.RiskPercentile(K17,K12)</f>
        <v>#NAME?</v>
      </c>
      <c r="N12" s="191">
        <v>2.5000000000000001E-4</v>
      </c>
      <c r="O12" s="4">
        <v>0.25</v>
      </c>
      <c r="P12" s="259" t="e">
        <f ca="1">_xll.RiskPercentile(O17,O12)</f>
        <v>#NAME?</v>
      </c>
      <c r="R12" s="192">
        <v>1.4999999999999999E-2</v>
      </c>
      <c r="S12" s="4">
        <v>0.25</v>
      </c>
      <c r="T12" s="248" t="e">
        <f ca="1">_xll.RiskPercentile(S17,S12)</f>
        <v>#NAME?</v>
      </c>
      <c r="V12" s="98">
        <v>0.99199999999999999</v>
      </c>
      <c r="W12" s="4">
        <v>0.25</v>
      </c>
      <c r="X12" s="34" t="e">
        <f ca="1">_xll.RiskPercentile(W17,W12)</f>
        <v>#NAME?</v>
      </c>
      <c r="Z12" s="145"/>
      <c r="AA12" s="76"/>
      <c r="AB12" s="143"/>
      <c r="AC12" s="79"/>
      <c r="AD12" s="145"/>
      <c r="AE12" s="76"/>
      <c r="AF12" s="143"/>
      <c r="AH12" s="111">
        <v>0.1</v>
      </c>
      <c r="AI12" s="16"/>
      <c r="AJ12" s="121" t="e">
        <f ca="1">_xll.RiskPercentile($AJ$7,$AH12)</f>
        <v>#NAME?</v>
      </c>
      <c r="AK12" s="6"/>
      <c r="AL12" s="61" t="e">
        <f ca="1">_xll.RiskPercentile($C$17,$AH12)</f>
        <v>#NAME?</v>
      </c>
      <c r="AM12" s="121" t="e">
        <f ca="1">_xll.RiskPercentile($G$17,$AH12)</f>
        <v>#NAME?</v>
      </c>
      <c r="AN12" s="61" t="e">
        <f ca="1">_xll.RiskPercentile($K$17,$AH12)</f>
        <v>#NAME?</v>
      </c>
      <c r="AO12" s="50" t="e">
        <f ca="1">_xll.RiskPercentile($O$17,$AH12)</f>
        <v>#NAME?</v>
      </c>
      <c r="AP12" s="50" t="e">
        <f ca="1">_xll.RiskPercentile($S$17,$AH12)</f>
        <v>#NAME?</v>
      </c>
      <c r="AQ12" s="81" t="e">
        <f ca="1">_xll.RiskPercentile($W$17,$AH12)</f>
        <v>#NAME?</v>
      </c>
      <c r="AR12" s="87"/>
      <c r="AS12" s="87"/>
      <c r="AT12" s="87"/>
      <c r="AV12" s="70" t="s">
        <v>102</v>
      </c>
      <c r="AW12" s="70" t="s">
        <v>198</v>
      </c>
      <c r="AX12" s="70" t="s">
        <v>227</v>
      </c>
      <c r="AY12" s="70" t="s">
        <v>330</v>
      </c>
      <c r="AZ12" s="16">
        <v>0.105</v>
      </c>
      <c r="BA12" s="16">
        <f>AZ12^2</f>
        <v>1.1024999999999998E-2</v>
      </c>
      <c r="BB12" s="394">
        <f>BA12/$BA$14</f>
        <v>1.6785062892603002E-2</v>
      </c>
    </row>
    <row r="13" spans="1:56" s="2" customFormat="1" x14ac:dyDescent="0.25">
      <c r="B13" s="189">
        <v>700000</v>
      </c>
      <c r="C13" s="4">
        <v>0.5</v>
      </c>
      <c r="D13" s="135" t="e">
        <f ca="1">_xll.RiskPercentile(C17,C13)</f>
        <v>#NAME?</v>
      </c>
      <c r="F13" s="190"/>
      <c r="G13" s="4">
        <v>0.5</v>
      </c>
      <c r="H13" s="34" t="e">
        <f ca="1">_xll.RiskPercentile(G17,G13)</f>
        <v>#NAME?</v>
      </c>
      <c r="J13" s="190"/>
      <c r="K13" s="4">
        <v>0.5</v>
      </c>
      <c r="L13" s="135" t="e">
        <f ca="1">_xll.RiskPercentile(K17,K13)</f>
        <v>#NAME?</v>
      </c>
      <c r="N13" s="191">
        <v>5.0000000000000001E-4</v>
      </c>
      <c r="O13" s="4">
        <v>0.5</v>
      </c>
      <c r="P13" s="259" t="e">
        <f ca="1">_xll.RiskPercentile(O17,O13)</f>
        <v>#NAME?</v>
      </c>
      <c r="R13" s="192">
        <v>2.5000000000000001E-2</v>
      </c>
      <c r="S13" s="4">
        <v>0.5</v>
      </c>
      <c r="T13" s="248" t="e">
        <f ca="1">_xll.RiskPercentile(S17,S13)</f>
        <v>#NAME?</v>
      </c>
      <c r="V13" s="98">
        <v>0.99399999999999999</v>
      </c>
      <c r="W13" s="4">
        <v>0.5</v>
      </c>
      <c r="X13" s="34" t="e">
        <f ca="1">_xll.RiskPercentile(W17,W13)</f>
        <v>#NAME?</v>
      </c>
      <c r="Z13" s="145"/>
      <c r="AA13" s="76"/>
      <c r="AB13" s="143"/>
      <c r="AC13" s="79"/>
      <c r="AD13" s="145"/>
      <c r="AE13" s="76"/>
      <c r="AF13" s="143"/>
      <c r="AH13" s="111">
        <v>0.16600000000000001</v>
      </c>
      <c r="AI13" s="16"/>
      <c r="AJ13" s="121" t="e">
        <f ca="1">_xll.RiskPercentile($AJ$7,$AH13)</f>
        <v>#NAME?</v>
      </c>
      <c r="AK13" s="6"/>
      <c r="AL13" s="61" t="e">
        <f ca="1">_xll.RiskPercentile($C$17,$AH13)</f>
        <v>#NAME?</v>
      </c>
      <c r="AM13" s="121" t="e">
        <f ca="1">_xll.RiskPercentile($G$17,$AH13)</f>
        <v>#NAME?</v>
      </c>
      <c r="AN13" s="61" t="e">
        <f ca="1">_xll.RiskPercentile($K$17,$AH13)</f>
        <v>#NAME?</v>
      </c>
      <c r="AO13" s="50" t="e">
        <f ca="1">_xll.RiskPercentile($O$17,$AH13)</f>
        <v>#NAME?</v>
      </c>
      <c r="AP13" s="50" t="e">
        <f ca="1">_xll.RiskPercentile($S$17,$AH13)</f>
        <v>#NAME?</v>
      </c>
      <c r="AQ13" s="81" t="e">
        <f ca="1">_xll.RiskPercentile($W$17,$AH13)</f>
        <v>#NAME?</v>
      </c>
      <c r="AR13" s="87"/>
      <c r="AS13" s="87"/>
      <c r="AT13" s="87"/>
      <c r="AV13" s="70" t="s">
        <v>103</v>
      </c>
      <c r="AW13" s="70" t="s">
        <v>199</v>
      </c>
      <c r="AX13" s="70" t="s">
        <v>331</v>
      </c>
      <c r="AY13" s="70" t="s">
        <v>332</v>
      </c>
      <c r="AZ13" s="16">
        <v>0</v>
      </c>
      <c r="BA13" s="16">
        <f>AZ13^2</f>
        <v>0</v>
      </c>
      <c r="BB13" s="394">
        <f>BA13/$BA$14</f>
        <v>0</v>
      </c>
    </row>
    <row r="14" spans="1:56" s="2" customFormat="1" x14ac:dyDescent="0.25">
      <c r="B14" s="189">
        <v>800000</v>
      </c>
      <c r="C14" s="4">
        <v>0.75</v>
      </c>
      <c r="D14" s="135" t="e">
        <f ca="1">_xll.RiskPercentile(C17,C14)</f>
        <v>#NAME?</v>
      </c>
      <c r="F14" s="190"/>
      <c r="G14" s="4">
        <v>0.75</v>
      </c>
      <c r="H14" s="34" t="e">
        <f ca="1">_xll.RiskPercentile(G17,G14)</f>
        <v>#NAME?</v>
      </c>
      <c r="J14" s="190"/>
      <c r="K14" s="4">
        <v>0.75</v>
      </c>
      <c r="L14" s="135" t="e">
        <f ca="1">_xll.RiskPercentile(K17,K14)</f>
        <v>#NAME?</v>
      </c>
      <c r="N14" s="191">
        <v>1E-3</v>
      </c>
      <c r="O14" s="4">
        <v>0.75</v>
      </c>
      <c r="P14" s="259" t="e">
        <f ca="1">_xll.RiskPercentile(O17,O14)</f>
        <v>#NAME?</v>
      </c>
      <c r="R14" s="192">
        <v>0.05</v>
      </c>
      <c r="S14" s="4">
        <v>0.75</v>
      </c>
      <c r="T14" s="248" t="e">
        <f ca="1">_xll.RiskPercentile(S17,S14)</f>
        <v>#NAME?</v>
      </c>
      <c r="V14" s="98">
        <v>0.996</v>
      </c>
      <c r="W14" s="4">
        <v>0.75</v>
      </c>
      <c r="X14" s="34" t="e">
        <f ca="1">_xll.RiskPercentile(W17,W14)</f>
        <v>#NAME?</v>
      </c>
      <c r="Z14" s="145"/>
      <c r="AA14" s="76"/>
      <c r="AB14" s="143"/>
      <c r="AC14" s="79"/>
      <c r="AD14" s="145"/>
      <c r="AE14" s="76"/>
      <c r="AF14" s="143"/>
      <c r="AH14" s="110">
        <v>0.25</v>
      </c>
      <c r="AI14" s="21"/>
      <c r="AJ14" s="120" t="e">
        <f ca="1">_xll.RiskPercentile($AJ$7,$AH14)</f>
        <v>#NAME?</v>
      </c>
      <c r="AK14" s="6"/>
      <c r="AL14" s="60" t="e">
        <f ca="1">_xll.RiskPercentile($C$17,$AH14)</f>
        <v>#NAME?</v>
      </c>
      <c r="AM14" s="120" t="e">
        <f ca="1">_xll.RiskPercentile($G$17,$AH14)</f>
        <v>#NAME?</v>
      </c>
      <c r="AN14" s="60" t="e">
        <f ca="1">_xll.RiskPercentile($K$17,$AH14)</f>
        <v>#NAME?</v>
      </c>
      <c r="AO14" s="65" t="e">
        <f ca="1">_xll.RiskPercentile($O$17,$AH14)</f>
        <v>#NAME?</v>
      </c>
      <c r="AP14" s="65" t="e">
        <f ca="1">_xll.RiskPercentile($S$17,$AH14)</f>
        <v>#NAME?</v>
      </c>
      <c r="AQ14" s="80" t="e">
        <f ca="1">_xll.RiskPercentile($W$17,$AH14)</f>
        <v>#NAME?</v>
      </c>
      <c r="AR14" s="87"/>
      <c r="AS14" s="87"/>
      <c r="AT14" s="87"/>
      <c r="AV14" s="70" t="s">
        <v>104</v>
      </c>
      <c r="AW14" s="70"/>
      <c r="AX14" s="70"/>
      <c r="AY14" s="70"/>
      <c r="AZ14" s="16" t="s">
        <v>105</v>
      </c>
      <c r="BA14" s="16">
        <f>SUM(BA10:BA13)</f>
        <v>0.65683399999999992</v>
      </c>
      <c r="BB14" s="395">
        <f>BA14/$BA$14</f>
        <v>1</v>
      </c>
    </row>
    <row r="15" spans="1:56" s="2" customFormat="1" x14ac:dyDescent="0.25">
      <c r="B15" s="189">
        <v>1100000</v>
      </c>
      <c r="C15" s="4">
        <v>0.99</v>
      </c>
      <c r="D15" s="135" t="e">
        <f ca="1">_xll.RiskPercentile(C17,C15)</f>
        <v>#NAME?</v>
      </c>
      <c r="F15" s="190"/>
      <c r="G15" s="4">
        <v>0.99</v>
      </c>
      <c r="H15" s="34" t="e">
        <f ca="1">_xll.RiskPercentile(G17,G15)</f>
        <v>#NAME?</v>
      </c>
      <c r="J15" s="190"/>
      <c r="K15" s="4">
        <v>0.99</v>
      </c>
      <c r="L15" s="135" t="e">
        <f ca="1">_xll.RiskPercentile(K17,K15)</f>
        <v>#NAME?</v>
      </c>
      <c r="N15" s="191">
        <v>5.0000000000000001E-3</v>
      </c>
      <c r="O15" s="4">
        <v>0.99</v>
      </c>
      <c r="P15" s="259" t="e">
        <f ca="1">_xll.RiskPercentile(O17,O15)</f>
        <v>#NAME?</v>
      </c>
      <c r="R15" s="192">
        <v>0.1</v>
      </c>
      <c r="S15" s="4">
        <v>0.99</v>
      </c>
      <c r="T15" s="248" t="e">
        <f ca="1">_xll.RiskPercentile(S17,S15)</f>
        <v>#NAME?</v>
      </c>
      <c r="V15" s="98">
        <v>1</v>
      </c>
      <c r="W15" s="4">
        <v>0.99</v>
      </c>
      <c r="X15" s="34" t="e">
        <f ca="1">_xll.RiskPercentile(W17,W15)</f>
        <v>#NAME?</v>
      </c>
      <c r="Z15" s="145"/>
      <c r="AA15" s="76"/>
      <c r="AB15" s="143"/>
      <c r="AC15" s="79"/>
      <c r="AD15" s="145"/>
      <c r="AE15" s="76"/>
      <c r="AF15" s="143"/>
      <c r="AH15" s="113">
        <v>0.33300000000000002</v>
      </c>
      <c r="AI15" s="18"/>
      <c r="AJ15" s="123" t="e">
        <f ca="1">_xll.RiskPercentile($AJ$7,$AH15)</f>
        <v>#NAME?</v>
      </c>
      <c r="AK15" s="7"/>
      <c r="AL15" s="63" t="e">
        <f ca="1">_xll.RiskPercentile($C$17,$AH15)</f>
        <v>#NAME?</v>
      </c>
      <c r="AM15" s="123" t="e">
        <f ca="1">_xll.RiskPercentile($G$17,$AH15)</f>
        <v>#NAME?</v>
      </c>
      <c r="AN15" s="63" t="e">
        <f ca="1">_xll.RiskPercentile($K$17,$AH15)</f>
        <v>#NAME?</v>
      </c>
      <c r="AO15" s="214" t="e">
        <f ca="1">_xll.RiskPercentile($O$17,$AH15)</f>
        <v>#NAME?</v>
      </c>
      <c r="AP15" s="19" t="e">
        <f ca="1">_xll.RiskPercentile($S$17,$AH15)</f>
        <v>#NAME?</v>
      </c>
      <c r="AQ15" s="83" t="e">
        <f ca="1">_xll.RiskPercentile($W$17,$AH15)</f>
        <v>#NAME?</v>
      </c>
      <c r="AR15" s="88"/>
      <c r="AS15" s="88"/>
      <c r="AT15" s="88"/>
      <c r="AV15" s="67"/>
      <c r="AW15" s="67"/>
      <c r="AX15" s="67"/>
      <c r="AY15" s="67"/>
      <c r="AZ15" s="67"/>
      <c r="BA15" s="67"/>
      <c r="BB15" s="67"/>
    </row>
    <row r="16" spans="1:56" s="2" customFormat="1" x14ac:dyDescent="0.25">
      <c r="B16" s="32"/>
      <c r="C16" s="1"/>
      <c r="D16" s="35"/>
      <c r="F16" s="32"/>
      <c r="G16" s="1"/>
      <c r="H16" s="35"/>
      <c r="J16" s="32"/>
      <c r="K16" s="1"/>
      <c r="L16" s="35"/>
      <c r="N16" s="32"/>
      <c r="O16" s="1"/>
      <c r="P16" s="35"/>
      <c r="R16" s="32"/>
      <c r="S16" s="1"/>
      <c r="T16" s="35"/>
      <c r="V16" s="32"/>
      <c r="W16" s="1"/>
      <c r="X16" s="35"/>
      <c r="Z16" s="140"/>
      <c r="AA16" s="77"/>
      <c r="AB16" s="146"/>
      <c r="AC16" s="79"/>
      <c r="AD16" s="140"/>
      <c r="AE16" s="77"/>
      <c r="AF16" s="146"/>
      <c r="AH16" s="112">
        <v>0.5</v>
      </c>
      <c r="AI16" s="24"/>
      <c r="AJ16" s="122" t="e">
        <f ca="1">_xll.RiskPercentile($AJ$7,$AH16)</f>
        <v>#NAME?</v>
      </c>
      <c r="AK16" s="7"/>
      <c r="AL16" s="62" t="e">
        <f ca="1">_xll.RiskPercentile($C$17,$AH16)</f>
        <v>#NAME?</v>
      </c>
      <c r="AM16" s="122" t="e">
        <f ca="1">_xll.RiskPercentile($G$17,$AH16)</f>
        <v>#NAME?</v>
      </c>
      <c r="AN16" s="62" t="e">
        <f ca="1">_xll.RiskPercentile($K$17,$AH16)</f>
        <v>#NAME?</v>
      </c>
      <c r="AO16" s="215" t="e">
        <f ca="1">_xll.RiskPercentile($O$17,$AH16)</f>
        <v>#NAME?</v>
      </c>
      <c r="AP16" s="66" t="e">
        <f ca="1">_xll.RiskPercentile($S$17,$AH16)</f>
        <v>#NAME?</v>
      </c>
      <c r="AQ16" s="82" t="e">
        <f ca="1">_xll.RiskPercentile($W$17,$AH16)</f>
        <v>#NAME?</v>
      </c>
      <c r="AR16" s="88"/>
      <c r="AS16" s="88"/>
      <c r="AT16" s="88"/>
      <c r="AV16" s="67"/>
      <c r="AW16" s="67"/>
      <c r="AX16" s="67"/>
      <c r="AY16" s="67"/>
      <c r="AZ16" s="67"/>
      <c r="BA16" s="67"/>
      <c r="BB16" s="67"/>
    </row>
    <row r="17" spans="2:56" s="2" customFormat="1" x14ac:dyDescent="0.25">
      <c r="B17" s="32" t="str">
        <f>B7</f>
        <v>S_N0_Import_Straw</v>
      </c>
      <c r="C17" s="240" t="e">
        <f ca="1">_xll.RiskGamma(22.296,31748,_xll.RiskName("S_N0_Import_Straw"),_xll.RiskFit("S_Import_Straw_NE0","RMSErr"))</f>
        <v>#NAME?</v>
      </c>
      <c r="D17" s="35" t="s">
        <v>108</v>
      </c>
      <c r="F17" s="32" t="str">
        <f>F7</f>
        <v>S_E1a_Conv_Pcs2kg</v>
      </c>
      <c r="G17" s="241">
        <v>3.5000000000000003E-2</v>
      </c>
      <c r="H17" s="35" t="s">
        <v>106</v>
      </c>
      <c r="J17" s="32" t="str">
        <f>J7</f>
        <v>S_E1b_Conv_Packs2Pcs</v>
      </c>
      <c r="K17" s="242">
        <v>1200</v>
      </c>
      <c r="L17" s="35" t="s">
        <v>106</v>
      </c>
      <c r="N17" s="32" t="str">
        <f>N7</f>
        <v>S_E2_Prop_InfUS</v>
      </c>
      <c r="O17" s="261" t="e">
        <f ca="1">_xll.RiskLognorm(0.00084595,0.0011549,_xll.RiskName("S_E2_Prop_infUS"),_xll.RiskFit("S_Prop_infUS","RMSErr"))</f>
        <v>#NAME?</v>
      </c>
      <c r="P17" s="35" t="s">
        <v>107</v>
      </c>
      <c r="R17" s="32" t="str">
        <f>R7</f>
        <v>S_E3_Surv_Trans</v>
      </c>
      <c r="S17" s="247" t="e">
        <f ca="1">_xll.RiskGamma(1.5146,0.022607,_xll.RiskName("S_E3_Surv_trans"),_xll.RiskFit("S_Surv_trans","RMSErr"))</f>
        <v>#NAME?</v>
      </c>
      <c r="T17" s="35" t="s">
        <v>108</v>
      </c>
      <c r="V17" s="32" t="str">
        <f>V7</f>
        <v>S_E4_Surv_Insp</v>
      </c>
      <c r="W17" s="238" t="e">
        <f ca="1">1-_xll.RiskWeibull(2.279,0.006978,_xll.RiskName("S_E4_Eff_insp"),_xll.RiskFit("S_Eff_insp","RMSErr"))</f>
        <v>#NAME?</v>
      </c>
      <c r="X17" s="35" t="s">
        <v>109</v>
      </c>
      <c r="Z17" s="140"/>
      <c r="AA17" s="78"/>
      <c r="AB17" s="146"/>
      <c r="AC17" s="79"/>
      <c r="AD17" s="140"/>
      <c r="AE17" s="78"/>
      <c r="AF17" s="146"/>
      <c r="AH17" s="113">
        <v>0.66700000000000004</v>
      </c>
      <c r="AI17" s="18"/>
      <c r="AJ17" s="123" t="e">
        <f ca="1">_xll.RiskPercentile($AJ$7,$AH17)</f>
        <v>#NAME?</v>
      </c>
      <c r="AK17" s="7"/>
      <c r="AL17" s="63" t="e">
        <f ca="1">_xll.RiskPercentile($C$17,$AH17)</f>
        <v>#NAME?</v>
      </c>
      <c r="AM17" s="123" t="e">
        <f ca="1">_xll.RiskPercentile($G$17,$AH17)</f>
        <v>#NAME?</v>
      </c>
      <c r="AN17" s="63" t="e">
        <f ca="1">_xll.RiskPercentile($K$17,$AH17)</f>
        <v>#NAME?</v>
      </c>
      <c r="AO17" s="214" t="e">
        <f ca="1">_xll.RiskPercentile($O$17,$AH17)</f>
        <v>#NAME?</v>
      </c>
      <c r="AP17" s="19" t="e">
        <f ca="1">_xll.RiskPercentile($S$17,$AH17)</f>
        <v>#NAME?</v>
      </c>
      <c r="AQ17" s="83" t="e">
        <f ca="1">_xll.RiskPercentile($W$17,$AH17)</f>
        <v>#NAME?</v>
      </c>
      <c r="AR17" s="88"/>
      <c r="AS17" s="88"/>
      <c r="AT17" s="88"/>
      <c r="AV17" s="67"/>
      <c r="AW17" s="67"/>
      <c r="AX17" s="67"/>
      <c r="AY17" s="67"/>
      <c r="AZ17" s="67"/>
      <c r="BA17" s="67"/>
      <c r="BB17" s="67"/>
    </row>
    <row r="18" spans="2:56" s="2" customFormat="1" x14ac:dyDescent="0.25">
      <c r="B18" s="36"/>
      <c r="C18" s="6"/>
      <c r="D18" s="28"/>
      <c r="F18" s="36"/>
      <c r="G18" s="37"/>
      <c r="H18" s="38"/>
      <c r="J18" s="36"/>
      <c r="K18" s="37"/>
      <c r="L18" s="38"/>
      <c r="N18" s="36"/>
      <c r="O18" s="37"/>
      <c r="P18" s="38"/>
      <c r="R18" s="36"/>
      <c r="S18" s="37"/>
      <c r="T18" s="38"/>
      <c r="V18" s="36"/>
      <c r="W18" s="37"/>
      <c r="X18" s="38"/>
      <c r="Z18" s="147"/>
      <c r="AA18" s="79"/>
      <c r="AB18" s="79"/>
      <c r="AC18" s="79"/>
      <c r="AD18" s="147"/>
      <c r="AE18" s="79"/>
      <c r="AF18" s="79"/>
      <c r="AH18" s="110">
        <v>0.75</v>
      </c>
      <c r="AI18" s="21"/>
      <c r="AJ18" s="120" t="e">
        <f ca="1">_xll.RiskPercentile($AJ$7,$AH18)</f>
        <v>#NAME?</v>
      </c>
      <c r="AK18" s="6"/>
      <c r="AL18" s="60" t="e">
        <f ca="1">_xll.RiskPercentile($C$17,$AH18)</f>
        <v>#NAME?</v>
      </c>
      <c r="AM18" s="120" t="e">
        <f ca="1">_xll.RiskPercentile($G$17,$AH18)</f>
        <v>#NAME?</v>
      </c>
      <c r="AN18" s="60" t="e">
        <f ca="1">_xll.RiskPercentile($K$17,$AH18)</f>
        <v>#NAME?</v>
      </c>
      <c r="AO18" s="65" t="e">
        <f ca="1">_xll.RiskPercentile($O$17,$AH18)</f>
        <v>#NAME?</v>
      </c>
      <c r="AP18" s="65" t="e">
        <f ca="1">_xll.RiskPercentile($S$17,$AH18)</f>
        <v>#NAME?</v>
      </c>
      <c r="AQ18" s="80" t="e">
        <f ca="1">_xll.RiskPercentile($W$17,$AH18)</f>
        <v>#NAME?</v>
      </c>
      <c r="AR18" s="87"/>
      <c r="AS18" s="87"/>
      <c r="AT18" s="87"/>
      <c r="AV18" s="67"/>
      <c r="AW18" s="67"/>
      <c r="AX18" s="67"/>
      <c r="AY18" s="67"/>
      <c r="AZ18" s="67"/>
      <c r="BA18" s="67"/>
      <c r="BB18" s="67"/>
    </row>
    <row r="19" spans="2:56" s="2" customFormat="1" x14ac:dyDescent="0.25">
      <c r="B19" s="36"/>
      <c r="C19" s="37"/>
      <c r="D19" s="38"/>
      <c r="F19" s="39"/>
      <c r="G19" s="6"/>
      <c r="H19" s="38"/>
      <c r="J19" s="39"/>
      <c r="K19" s="6"/>
      <c r="L19" s="38"/>
      <c r="N19" s="39"/>
      <c r="O19" s="6"/>
      <c r="P19" s="38"/>
      <c r="R19" s="39"/>
      <c r="S19" s="6"/>
      <c r="T19" s="38"/>
      <c r="V19" s="173">
        <f>1-V15</f>
        <v>0</v>
      </c>
      <c r="W19" s="4">
        <v>0.01</v>
      </c>
      <c r="X19" s="38"/>
      <c r="Z19" s="145"/>
      <c r="AA19" s="76"/>
      <c r="AB19" s="79"/>
      <c r="AC19" s="79"/>
      <c r="AD19" s="145"/>
      <c r="AE19" s="76"/>
      <c r="AF19" s="79"/>
      <c r="AH19" s="111">
        <v>0.83299999999999996</v>
      </c>
      <c r="AI19" s="16"/>
      <c r="AJ19" s="121" t="e">
        <f ca="1">_xll.RiskPercentile($AJ$7,$AH19)</f>
        <v>#NAME?</v>
      </c>
      <c r="AK19" s="6"/>
      <c r="AL19" s="61" t="e">
        <f ca="1">_xll.RiskPercentile($C$17,$AH19)</f>
        <v>#NAME?</v>
      </c>
      <c r="AM19" s="121" t="e">
        <f ca="1">_xll.RiskPercentile($G$17,$AH19)</f>
        <v>#NAME?</v>
      </c>
      <c r="AN19" s="61" t="e">
        <f ca="1">_xll.RiskPercentile($K$17,$AH19)</f>
        <v>#NAME?</v>
      </c>
      <c r="AO19" s="50" t="e">
        <f ca="1">_xll.RiskPercentile($O$17,$AH19)</f>
        <v>#NAME?</v>
      </c>
      <c r="AP19" s="50" t="e">
        <f ca="1">_xll.RiskPercentile($S$17,$AH19)</f>
        <v>#NAME?</v>
      </c>
      <c r="AQ19" s="81" t="e">
        <f ca="1">_xll.RiskPercentile($W$17,$AH19)</f>
        <v>#NAME?</v>
      </c>
      <c r="AR19" s="87"/>
      <c r="AS19" s="87"/>
      <c r="AT19" s="87"/>
      <c r="AV19" s="67"/>
      <c r="AW19" s="67"/>
      <c r="AX19" s="67"/>
      <c r="AY19" s="67"/>
      <c r="AZ19" s="67"/>
      <c r="BA19" s="67"/>
      <c r="BB19" s="67"/>
    </row>
    <row r="20" spans="2:56" s="2" customFormat="1" x14ac:dyDescent="0.25">
      <c r="B20" s="39"/>
      <c r="C20" s="6"/>
      <c r="D20" s="28"/>
      <c r="F20" s="39"/>
      <c r="G20" s="6"/>
      <c r="H20" s="38"/>
      <c r="J20" s="39"/>
      <c r="K20" s="6"/>
      <c r="L20" s="38"/>
      <c r="N20" s="39"/>
      <c r="O20" s="6"/>
      <c r="P20" s="38"/>
      <c r="R20" s="39"/>
      <c r="S20" s="6"/>
      <c r="T20" s="38"/>
      <c r="V20" s="173">
        <f>1-V14</f>
        <v>4.0000000000000036E-3</v>
      </c>
      <c r="W20" s="4">
        <v>0.25</v>
      </c>
      <c r="X20" s="38"/>
      <c r="Z20" s="145"/>
      <c r="AA20" s="76"/>
      <c r="AB20" s="79"/>
      <c r="AC20" s="79"/>
      <c r="AD20" s="145"/>
      <c r="AE20" s="76"/>
      <c r="AF20" s="79"/>
      <c r="AH20" s="111">
        <v>0.9</v>
      </c>
      <c r="AI20" s="16"/>
      <c r="AJ20" s="121" t="e">
        <f ca="1">_xll.RiskPercentile($AJ$7,$AH20)</f>
        <v>#NAME?</v>
      </c>
      <c r="AK20" s="6"/>
      <c r="AL20" s="61" t="e">
        <f ca="1">_xll.RiskPercentile($C$17,$AH20)</f>
        <v>#NAME?</v>
      </c>
      <c r="AM20" s="121" t="e">
        <f ca="1">_xll.RiskPercentile($G$17,$AH20)</f>
        <v>#NAME?</v>
      </c>
      <c r="AN20" s="61" t="e">
        <f ca="1">_xll.RiskPercentile($K$17,$AH20)</f>
        <v>#NAME?</v>
      </c>
      <c r="AO20" s="50" t="e">
        <f ca="1">_xll.RiskPercentile($O$17,$AH20)</f>
        <v>#NAME?</v>
      </c>
      <c r="AP20" s="50" t="e">
        <f ca="1">_xll.RiskPercentile($S$17,$AH20)</f>
        <v>#NAME?</v>
      </c>
      <c r="AQ20" s="81" t="e">
        <f ca="1">_xll.RiskPercentile($W$17,$AH20)</f>
        <v>#NAME?</v>
      </c>
      <c r="AR20" s="87"/>
      <c r="AS20" s="87"/>
      <c r="AT20" s="87"/>
      <c r="AV20" s="67"/>
      <c r="AW20" s="67"/>
      <c r="AX20" s="67"/>
      <c r="AY20" s="67"/>
      <c r="AZ20" s="67"/>
      <c r="BA20" s="67"/>
      <c r="BB20" s="67"/>
    </row>
    <row r="21" spans="2:56" s="2" customFormat="1" x14ac:dyDescent="0.25">
      <c r="B21" s="39"/>
      <c r="C21" s="6"/>
      <c r="D21" s="28"/>
      <c r="F21" s="39"/>
      <c r="G21" s="6"/>
      <c r="H21" s="38"/>
      <c r="J21" s="39"/>
      <c r="K21" s="6"/>
      <c r="L21" s="38"/>
      <c r="N21" s="39"/>
      <c r="O21" s="6"/>
      <c r="P21" s="38"/>
      <c r="R21" s="39"/>
      <c r="S21" s="6"/>
      <c r="T21" s="38"/>
      <c r="V21" s="173">
        <f>1-V13</f>
        <v>6.0000000000000053E-3</v>
      </c>
      <c r="W21" s="4">
        <v>0.5</v>
      </c>
      <c r="X21" s="38"/>
      <c r="Z21" s="145"/>
      <c r="AA21" s="76"/>
      <c r="AB21" s="79"/>
      <c r="AC21" s="79"/>
      <c r="AD21" s="145"/>
      <c r="AE21" s="76"/>
      <c r="AF21" s="79"/>
      <c r="AH21" s="111">
        <v>0.95</v>
      </c>
      <c r="AI21" s="16"/>
      <c r="AJ21" s="121" t="e">
        <f ca="1">_xll.RiskPercentile($AJ$7,$AH21)</f>
        <v>#NAME?</v>
      </c>
      <c r="AK21" s="6"/>
      <c r="AL21" s="61" t="e">
        <f ca="1">_xll.RiskPercentile($C$17,$AH21)</f>
        <v>#NAME?</v>
      </c>
      <c r="AM21" s="121" t="e">
        <f ca="1">_xll.RiskPercentile($G$17,$AH21)</f>
        <v>#NAME?</v>
      </c>
      <c r="AN21" s="61" t="e">
        <f ca="1">_xll.RiskPercentile($K$17,$AH21)</f>
        <v>#NAME?</v>
      </c>
      <c r="AO21" s="50" t="e">
        <f ca="1">_xll.RiskPercentile($O$17,$AH21)</f>
        <v>#NAME?</v>
      </c>
      <c r="AP21" s="50" t="e">
        <f ca="1">_xll.RiskPercentile($S$17,$AH21)</f>
        <v>#NAME?</v>
      </c>
      <c r="AQ21" s="81" t="e">
        <f ca="1">_xll.RiskPercentile($W$17,$AH21)</f>
        <v>#NAME?</v>
      </c>
      <c r="AR21" s="87"/>
      <c r="AS21" s="87"/>
      <c r="AT21" s="87"/>
      <c r="AV21" s="67"/>
      <c r="AW21" s="67"/>
      <c r="AX21" s="67"/>
      <c r="AY21" s="67"/>
      <c r="AZ21" s="67"/>
      <c r="BA21" s="67"/>
      <c r="BB21" s="67"/>
    </row>
    <row r="22" spans="2:56" s="2" customFormat="1" x14ac:dyDescent="0.25">
      <c r="B22" s="39"/>
      <c r="C22" s="6"/>
      <c r="D22" s="28"/>
      <c r="F22" s="39"/>
      <c r="G22" s="6"/>
      <c r="H22" s="38"/>
      <c r="J22" s="39"/>
      <c r="K22" s="6"/>
      <c r="L22" s="38"/>
      <c r="N22" s="39"/>
      <c r="O22" s="6"/>
      <c r="P22" s="38"/>
      <c r="R22" s="39"/>
      <c r="S22" s="6"/>
      <c r="T22" s="38"/>
      <c r="V22" s="173">
        <f>1-V12</f>
        <v>8.0000000000000071E-3</v>
      </c>
      <c r="W22" s="4">
        <v>0.75</v>
      </c>
      <c r="X22" s="38"/>
      <c r="Z22" s="145"/>
      <c r="AA22" s="76"/>
      <c r="AB22" s="79"/>
      <c r="AC22" s="79"/>
      <c r="AD22" s="145"/>
      <c r="AE22" s="76"/>
      <c r="AF22" s="79"/>
      <c r="AH22" s="110">
        <v>0.99</v>
      </c>
      <c r="AI22" s="21"/>
      <c r="AJ22" s="120" t="e">
        <f ca="1">_xll.RiskPercentile($AJ$7,$AH22)</f>
        <v>#NAME?</v>
      </c>
      <c r="AK22" s="6"/>
      <c r="AL22" s="60" t="e">
        <f ca="1">_xll.RiskPercentile($C$17,$AH22)</f>
        <v>#NAME?</v>
      </c>
      <c r="AM22" s="120" t="e">
        <f ca="1">_xll.RiskPercentile($G$17,$AH22)</f>
        <v>#NAME?</v>
      </c>
      <c r="AN22" s="60" t="e">
        <f ca="1">_xll.RiskPercentile($K$17,$AH22)</f>
        <v>#NAME?</v>
      </c>
      <c r="AO22" s="65" t="e">
        <f ca="1">_xll.RiskPercentile($O$17,$AH22)</f>
        <v>#NAME?</v>
      </c>
      <c r="AP22" s="65" t="e">
        <f ca="1">_xll.RiskPercentile($S$17,$AH22)</f>
        <v>#NAME?</v>
      </c>
      <c r="AQ22" s="80" t="e">
        <f ca="1">_xll.RiskPercentile($W$17,$AH22)</f>
        <v>#NAME?</v>
      </c>
      <c r="AR22" s="87"/>
      <c r="AS22" s="87"/>
      <c r="AT22" s="87"/>
      <c r="AV22" s="67"/>
      <c r="AW22" s="67"/>
      <c r="AX22" s="67"/>
      <c r="AY22" s="67"/>
      <c r="AZ22" s="67"/>
      <c r="BA22" s="67"/>
      <c r="BB22" s="67"/>
    </row>
    <row r="23" spans="2:56" s="2" customFormat="1" x14ac:dyDescent="0.25">
      <c r="B23" s="39"/>
      <c r="C23" s="6"/>
      <c r="D23" s="28"/>
      <c r="F23" s="39"/>
      <c r="G23" s="6"/>
      <c r="H23" s="38"/>
      <c r="J23" s="39"/>
      <c r="K23" s="6"/>
      <c r="L23" s="38"/>
      <c r="N23" s="39"/>
      <c r="O23" s="6"/>
      <c r="P23" s="38"/>
      <c r="R23" s="39"/>
      <c r="S23" s="6"/>
      <c r="T23" s="38"/>
      <c r="V23" s="173">
        <f>1-V11</f>
        <v>1.5000000000000013E-2</v>
      </c>
      <c r="W23" s="4">
        <v>0.99</v>
      </c>
      <c r="X23" s="38"/>
      <c r="Z23" s="145"/>
      <c r="AA23" s="76"/>
      <c r="AB23" s="79"/>
      <c r="AC23" s="79"/>
      <c r="AD23" s="145"/>
      <c r="AE23" s="76"/>
      <c r="AF23" s="79"/>
      <c r="AH23" s="17" t="s">
        <v>110</v>
      </c>
      <c r="AI23" s="18"/>
      <c r="AJ23" s="123" t="e">
        <f ca="1">_xll.RiskMean($AJ$7)</f>
        <v>#NAME?</v>
      </c>
      <c r="AK23" s="7"/>
      <c r="AL23" s="63" t="e">
        <f ca="1">_xll.RiskMean($C$17)</f>
        <v>#NAME?</v>
      </c>
      <c r="AM23" s="123" t="e">
        <f ca="1">_xll.RiskMean($G$17)</f>
        <v>#NAME?</v>
      </c>
      <c r="AN23" s="63" t="e">
        <f ca="1">_xll.RiskMean($K$17)</f>
        <v>#NAME?</v>
      </c>
      <c r="AO23" s="19" t="e">
        <f ca="1">_xll.RiskMean($O$17)</f>
        <v>#NAME?</v>
      </c>
      <c r="AP23" s="19" t="e">
        <f ca="1">_xll.RiskMean($S$17)</f>
        <v>#NAME?</v>
      </c>
      <c r="AQ23" s="83" t="e">
        <f ca="1">_xll.RiskMean($W$17)</f>
        <v>#NAME?</v>
      </c>
      <c r="AR23" s="88"/>
      <c r="AS23" s="88"/>
      <c r="AT23" s="88"/>
      <c r="AV23" s="67"/>
      <c r="AW23" s="67"/>
      <c r="AX23" s="67"/>
      <c r="AY23" s="67"/>
      <c r="AZ23" s="67"/>
      <c r="BA23" s="67"/>
      <c r="BB23" s="67"/>
    </row>
    <row r="24" spans="2:56" s="2" customFormat="1" x14ac:dyDescent="0.25">
      <c r="B24" s="39"/>
      <c r="C24" s="6"/>
      <c r="D24" s="28"/>
      <c r="F24" s="39"/>
      <c r="G24" s="6"/>
      <c r="H24" s="28"/>
      <c r="J24" s="39"/>
      <c r="K24" s="6"/>
      <c r="L24" s="28"/>
      <c r="N24" s="39"/>
      <c r="O24" s="6"/>
      <c r="P24" s="28"/>
      <c r="R24" s="39"/>
      <c r="S24" s="6"/>
      <c r="T24" s="28"/>
      <c r="V24" s="39"/>
      <c r="W24" s="6"/>
      <c r="X24" s="28"/>
      <c r="Z24" s="147"/>
      <c r="AA24" s="79"/>
      <c r="AB24" s="79"/>
      <c r="AC24" s="79"/>
      <c r="AD24" s="147"/>
      <c r="AE24" s="79"/>
      <c r="AF24" s="79"/>
      <c r="AH24" s="17" t="s">
        <v>111</v>
      </c>
      <c r="AI24" s="18"/>
      <c r="AJ24" s="123" t="e">
        <f ca="1">_xll.RiskStdDev($AJ$7)</f>
        <v>#NAME?</v>
      </c>
      <c r="AK24" s="7"/>
      <c r="AL24" s="63" t="e">
        <f ca="1">_xll.RiskStdDev($C$17)</f>
        <v>#NAME?</v>
      </c>
      <c r="AM24" s="123" t="e">
        <f ca="1">_xll.RiskStdDev($G$17)</f>
        <v>#NAME?</v>
      </c>
      <c r="AN24" s="63" t="e">
        <f ca="1">_xll.RiskStdDev($K$17)</f>
        <v>#NAME?</v>
      </c>
      <c r="AO24" s="19" t="e">
        <f ca="1">_xll.RiskStdDev($O$17)</f>
        <v>#NAME?</v>
      </c>
      <c r="AP24" s="19" t="e">
        <f ca="1">_xll.RiskStdDev($S$17)</f>
        <v>#NAME?</v>
      </c>
      <c r="AQ24" s="83" t="e">
        <f ca="1">_xll.RiskStdDev($W$17)</f>
        <v>#NAME?</v>
      </c>
      <c r="AR24" s="88"/>
      <c r="AS24" s="88"/>
      <c r="AT24" s="88"/>
      <c r="AV24" s="67"/>
      <c r="AW24" s="67"/>
      <c r="AX24" s="67"/>
      <c r="AY24" s="67"/>
      <c r="AZ24" s="67"/>
      <c r="BA24" s="67"/>
      <c r="BB24" s="67"/>
    </row>
    <row r="25" spans="2:56" s="2" customFormat="1" x14ac:dyDescent="0.25">
      <c r="B25" s="164"/>
      <c r="C25" s="165"/>
      <c r="D25" s="166"/>
      <c r="F25" s="164"/>
      <c r="G25" s="165"/>
      <c r="H25" s="166"/>
      <c r="J25" s="164"/>
      <c r="K25" s="165"/>
      <c r="L25" s="166"/>
      <c r="N25" s="164"/>
      <c r="O25" s="165"/>
      <c r="P25" s="166"/>
      <c r="R25" s="164"/>
      <c r="S25" s="165"/>
      <c r="T25" s="166"/>
      <c r="V25" s="164"/>
      <c r="W25" s="165"/>
      <c r="X25" s="166"/>
      <c r="Z25" s="163"/>
      <c r="AA25" s="163"/>
      <c r="AB25" s="163"/>
      <c r="AC25" s="79"/>
      <c r="AD25" s="163"/>
      <c r="AE25" s="163"/>
      <c r="AF25" s="163"/>
      <c r="AH25" s="29"/>
      <c r="AI25" s="30"/>
      <c r="AJ25" s="30"/>
      <c r="AK25" s="49"/>
      <c r="AL25" s="30"/>
      <c r="AM25" s="30"/>
      <c r="AN25" s="30"/>
      <c r="AO25" s="30"/>
      <c r="AP25" s="30"/>
      <c r="AQ25" s="30"/>
      <c r="AR25" s="79"/>
      <c r="AS25" s="79"/>
      <c r="AT25" s="79"/>
      <c r="AV25" s="67"/>
      <c r="AW25" s="67"/>
      <c r="AX25" s="67"/>
      <c r="AY25" s="67"/>
      <c r="AZ25" s="67"/>
      <c r="BA25" s="67"/>
      <c r="BB25" s="67"/>
    </row>
    <row r="26" spans="2:56" s="2" customFormat="1" x14ac:dyDescent="0.25">
      <c r="B26" s="39"/>
      <c r="C26" s="6"/>
      <c r="D26" s="28"/>
      <c r="F26" s="36"/>
      <c r="G26" s="37"/>
      <c r="H26" s="38"/>
      <c r="J26" s="36"/>
      <c r="K26" s="37"/>
      <c r="L26" s="38"/>
      <c r="N26" s="36"/>
      <c r="O26" s="37"/>
      <c r="P26" s="38"/>
      <c r="R26" s="36"/>
      <c r="S26" s="37"/>
      <c r="T26" s="38"/>
      <c r="V26" s="36"/>
      <c r="W26" s="37"/>
      <c r="X26" s="38"/>
      <c r="Z26" s="147"/>
      <c r="AA26" s="79"/>
      <c r="AB26" s="79"/>
      <c r="AC26" s="79"/>
      <c r="AD26" s="147"/>
      <c r="AE26" s="79"/>
      <c r="AF26" s="79"/>
    </row>
    <row r="27" spans="2:56" s="25" customFormat="1" ht="211.5" customHeight="1" x14ac:dyDescent="0.25">
      <c r="B27" s="41" t="e">
        <f ca="1">_xll.RiskResultsGraph(C17,B27:D27)</f>
        <v>#NAME?</v>
      </c>
      <c r="C27" s="42"/>
      <c r="D27" s="43"/>
      <c r="F27" s="41" t="e">
        <f ca="1">_xll.RiskResultsGraph(G17,F27:H27)</f>
        <v>#NAME?</v>
      </c>
      <c r="G27" s="42"/>
      <c r="H27" s="43"/>
      <c r="J27" s="41" t="e">
        <f ca="1">_xll.RiskResultsGraph(K17,J27:L27)</f>
        <v>#NAME?</v>
      </c>
      <c r="K27" s="42"/>
      <c r="L27" s="43"/>
      <c r="N27" s="41" t="e">
        <f ca="1">_xll.RiskResultsGraph(O17,N27:P27)</f>
        <v>#NAME?</v>
      </c>
      <c r="O27" s="42"/>
      <c r="P27" s="43"/>
      <c r="R27" s="41" t="e">
        <f ca="1">_xll.RiskResultsGraph(S17,R27:T27)</f>
        <v>#NAME?</v>
      </c>
      <c r="S27" s="42"/>
      <c r="T27" s="43"/>
      <c r="V27" s="41" t="e">
        <f ca="1">_xll.RiskResultsGraph(W17,V27:X27)</f>
        <v>#NAME?</v>
      </c>
      <c r="W27" s="42"/>
      <c r="X27" s="43"/>
      <c r="Z27" s="148"/>
      <c r="AA27" s="77"/>
      <c r="AB27" s="77"/>
      <c r="AC27" s="77"/>
      <c r="AD27" s="148"/>
      <c r="AE27" s="77"/>
      <c r="AF27" s="77"/>
      <c r="AH27" s="45" t="e">
        <f ca="1">_xll.RiskResultsGraph(AJ7,AH27:AK27)</f>
        <v>#NAME?</v>
      </c>
      <c r="AI27" s="46"/>
      <c r="AJ27" s="46"/>
      <c r="AK27" s="46"/>
      <c r="AL27" s="46"/>
      <c r="AM27" s="46"/>
      <c r="AN27" s="46"/>
      <c r="AO27" s="46"/>
      <c r="AP27" s="46"/>
      <c r="AQ27" s="46"/>
      <c r="AR27" s="1"/>
      <c r="AS27" s="1"/>
      <c r="AT27" s="1"/>
      <c r="AV27" s="73"/>
      <c r="AW27" s="73"/>
      <c r="AX27" s="73"/>
      <c r="AY27" s="73"/>
      <c r="AZ27" s="73"/>
      <c r="BA27" s="73"/>
      <c r="BB27" s="73"/>
    </row>
    <row r="28" spans="2:56" s="2" customFormat="1" ht="211.5" customHeight="1" x14ac:dyDescent="0.25">
      <c r="B28" s="36"/>
      <c r="C28" s="37"/>
      <c r="D28" s="38"/>
      <c r="F28" s="36"/>
      <c r="G28" s="37"/>
      <c r="H28" s="38"/>
      <c r="J28" s="36"/>
      <c r="K28" s="37"/>
      <c r="L28" s="38"/>
      <c r="N28" s="36"/>
      <c r="O28" s="37"/>
      <c r="P28" s="38"/>
      <c r="R28" s="36"/>
      <c r="S28" s="37"/>
      <c r="T28" s="38"/>
      <c r="V28" s="36"/>
      <c r="W28" s="37"/>
      <c r="X28" s="38"/>
      <c r="Z28" s="147"/>
      <c r="AA28" s="79"/>
      <c r="AB28" s="79"/>
      <c r="AC28" s="79"/>
      <c r="AD28" s="147"/>
      <c r="AE28" s="79"/>
      <c r="AF28" s="79"/>
      <c r="AH28" s="47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V28" s="67"/>
      <c r="AW28" s="67"/>
      <c r="AX28" s="67"/>
      <c r="AY28" s="67"/>
      <c r="AZ28" s="67"/>
      <c r="BA28" s="67"/>
      <c r="BB28" s="67"/>
    </row>
    <row r="29" spans="2:56" s="2" customFormat="1" x14ac:dyDescent="0.25">
      <c r="B29" s="44"/>
      <c r="C29" s="30"/>
      <c r="D29" s="31"/>
      <c r="F29" s="44"/>
      <c r="G29" s="30"/>
      <c r="H29" s="31"/>
      <c r="J29" s="44"/>
      <c r="K29" s="30"/>
      <c r="L29" s="31"/>
      <c r="N29" s="44"/>
      <c r="O29" s="30"/>
      <c r="P29" s="31"/>
      <c r="R29" s="44"/>
      <c r="S29" s="30"/>
      <c r="T29" s="31"/>
      <c r="V29" s="44"/>
      <c r="W29" s="30"/>
      <c r="X29" s="31"/>
      <c r="Z29" s="147"/>
      <c r="AA29" s="79"/>
      <c r="AB29" s="79"/>
      <c r="AC29" s="79"/>
      <c r="AD29" s="147"/>
      <c r="AE29" s="79"/>
      <c r="AF29" s="79"/>
      <c r="AH29" s="48"/>
      <c r="AI29" s="49"/>
      <c r="AJ29" s="49"/>
      <c r="AK29" s="49"/>
      <c r="AL29" s="49"/>
      <c r="AM29" s="49"/>
      <c r="AN29" s="49"/>
      <c r="AO29" s="49"/>
      <c r="AP29" s="49"/>
      <c r="AQ29" s="49"/>
      <c r="AR29" s="6"/>
      <c r="AS29" s="6"/>
      <c r="AT29" s="6"/>
      <c r="AV29" s="67"/>
      <c r="AW29" s="67"/>
      <c r="AX29" s="67"/>
      <c r="AY29" s="67"/>
      <c r="AZ29" s="67"/>
      <c r="BA29" s="67"/>
      <c r="BB29" s="67"/>
    </row>
    <row r="30" spans="2:56" s="2" customFormat="1" x14ac:dyDescent="0.25">
      <c r="B30" s="10"/>
      <c r="F30" s="10"/>
      <c r="J30" s="10"/>
      <c r="N30" s="10"/>
      <c r="R30" s="10"/>
      <c r="V30" s="10"/>
      <c r="Z30" s="147"/>
      <c r="AA30" s="79"/>
      <c r="AB30" s="79"/>
      <c r="AC30" s="79"/>
      <c r="AD30" s="147"/>
      <c r="AE30" s="79"/>
      <c r="AF30" s="79"/>
      <c r="AH30" s="10"/>
      <c r="AL30" s="10"/>
      <c r="AM30" s="10"/>
      <c r="AN30" s="10"/>
      <c r="AO30" s="10"/>
      <c r="AP30" s="10"/>
    </row>
    <row r="31" spans="2:56" s="2" customFormat="1" ht="33" customHeight="1" x14ac:dyDescent="0.4">
      <c r="B31" s="426" t="s">
        <v>112</v>
      </c>
      <c r="C31" s="426"/>
      <c r="D31" s="426"/>
      <c r="E31" s="426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6"/>
      <c r="Z31" s="426"/>
      <c r="AA31" s="426"/>
      <c r="AB31" s="426"/>
      <c r="AC31" s="426"/>
      <c r="AD31" s="426"/>
      <c r="AE31" s="426"/>
      <c r="AF31" s="426"/>
      <c r="AG31" s="426"/>
      <c r="AH31" s="426"/>
      <c r="AI31" s="426"/>
      <c r="AJ31" s="426"/>
      <c r="AK31" s="426"/>
      <c r="AL31" s="426"/>
      <c r="AM31" s="426"/>
      <c r="AN31" s="426"/>
      <c r="AO31" s="426"/>
      <c r="AP31" s="426"/>
      <c r="AQ31" s="426"/>
      <c r="AR31" s="426"/>
      <c r="AS31" s="426"/>
      <c r="AT31" s="426"/>
      <c r="AU31" s="426"/>
      <c r="AV31" s="426"/>
      <c r="AW31" s="426"/>
      <c r="AX31" s="426"/>
      <c r="AY31" s="426"/>
      <c r="AZ31" s="426"/>
      <c r="BA31" s="426"/>
      <c r="BB31" s="426"/>
      <c r="BC31" s="426"/>
      <c r="BD31" s="426"/>
    </row>
    <row r="32" spans="2:56" s="2" customFormat="1" x14ac:dyDescent="0.25">
      <c r="B32" s="10"/>
      <c r="F32" s="10"/>
      <c r="J32" s="10"/>
      <c r="N32" s="10"/>
      <c r="R32" s="10"/>
      <c r="V32" s="10"/>
      <c r="Z32" s="10"/>
      <c r="AD32" s="10"/>
    </row>
    <row r="33" spans="2:54" s="51" customFormat="1" ht="36.75" customHeight="1" x14ac:dyDescent="0.3">
      <c r="B33" s="423" t="s">
        <v>151</v>
      </c>
      <c r="C33" s="424"/>
      <c r="D33" s="425"/>
      <c r="E33" s="52"/>
      <c r="F33" s="423" t="s">
        <v>151</v>
      </c>
      <c r="G33" s="424"/>
      <c r="H33" s="425"/>
      <c r="I33" s="52"/>
      <c r="J33" s="423" t="s">
        <v>151</v>
      </c>
      <c r="K33" s="424"/>
      <c r="L33" s="425"/>
      <c r="M33" s="52"/>
      <c r="N33" s="423" t="s">
        <v>151</v>
      </c>
      <c r="O33" s="424"/>
      <c r="P33" s="425"/>
      <c r="Q33" s="52"/>
      <c r="R33" s="423" t="s">
        <v>151</v>
      </c>
      <c r="S33" s="424"/>
      <c r="T33" s="425"/>
      <c r="U33" s="52"/>
      <c r="V33" s="168"/>
      <c r="W33" s="169"/>
      <c r="X33" s="169"/>
      <c r="Y33" s="139"/>
      <c r="Z33" s="168"/>
      <c r="AA33" s="169"/>
      <c r="AB33" s="169"/>
      <c r="AC33" s="139"/>
      <c r="AD33" s="168"/>
      <c r="AE33" s="169"/>
      <c r="AF33" s="169"/>
      <c r="AH33" s="441" t="s">
        <v>179</v>
      </c>
      <c r="AI33" s="442"/>
      <c r="AJ33" s="442"/>
      <c r="AK33" s="442"/>
      <c r="AL33" s="442"/>
      <c r="AM33" s="442"/>
      <c r="AN33" s="442"/>
      <c r="AO33" s="442"/>
      <c r="AP33" s="442"/>
      <c r="AQ33" s="84"/>
      <c r="AR33" s="84"/>
      <c r="AS33" s="84"/>
      <c r="AT33" s="84"/>
      <c r="AV33" s="429" t="s">
        <v>179</v>
      </c>
      <c r="AW33" s="430"/>
      <c r="AX33" s="430"/>
      <c r="AY33" s="430"/>
      <c r="AZ33" s="430"/>
      <c r="BA33" s="430"/>
      <c r="BB33" s="431"/>
    </row>
    <row r="34" spans="2:54" s="51" customFormat="1" ht="36.75" customHeight="1" x14ac:dyDescent="0.3">
      <c r="B34" s="432" t="s">
        <v>233</v>
      </c>
      <c r="C34" s="433"/>
      <c r="D34" s="434"/>
      <c r="E34" s="52"/>
      <c r="F34" s="435" t="s">
        <v>238</v>
      </c>
      <c r="G34" s="436"/>
      <c r="H34" s="437"/>
      <c r="I34" s="52"/>
      <c r="J34" s="435" t="s">
        <v>234</v>
      </c>
      <c r="K34" s="436"/>
      <c r="L34" s="437"/>
      <c r="M34" s="52"/>
      <c r="N34" s="435" t="s">
        <v>235</v>
      </c>
      <c r="O34" s="436"/>
      <c r="P34" s="437"/>
      <c r="Q34" s="52"/>
      <c r="R34" s="435" t="s">
        <v>236</v>
      </c>
      <c r="S34" s="436"/>
      <c r="T34" s="437"/>
      <c r="U34" s="52"/>
      <c r="V34" s="168"/>
      <c r="W34" s="169"/>
      <c r="X34" s="169"/>
      <c r="Y34" s="139"/>
      <c r="Z34" s="168"/>
      <c r="AA34" s="169"/>
      <c r="AB34" s="169"/>
      <c r="AC34" s="139"/>
      <c r="AD34" s="168"/>
      <c r="AE34" s="169"/>
      <c r="AF34" s="169"/>
      <c r="AH34" s="109" t="s">
        <v>273</v>
      </c>
      <c r="AI34" s="55" t="e">
        <f ca="1">_xll.RiskOutput("A0_S_N2_Factor_EstCyL_Straw")+C44*G44/K44*O44*S44</f>
        <v>#NAME?</v>
      </c>
      <c r="AJ34" s="55" t="e">
        <f ca="1">_xll.RiskOutput("A0_S_N2_EstCyL_Straw")+$AJ$7*C44*G44/K44*O44*S44</f>
        <v>#NAME?</v>
      </c>
      <c r="AK34" s="158" t="s">
        <v>280</v>
      </c>
      <c r="AL34" s="53"/>
      <c r="AM34" s="53"/>
      <c r="AN34" s="53"/>
      <c r="AO34" s="53"/>
      <c r="AP34" s="53"/>
      <c r="AQ34" s="84"/>
      <c r="AR34" s="84"/>
      <c r="AS34" s="84"/>
      <c r="AT34" s="84"/>
      <c r="AV34" s="68" t="s">
        <v>84</v>
      </c>
      <c r="AW34" s="69"/>
      <c r="AX34" s="69"/>
      <c r="AY34" s="69"/>
      <c r="AZ34" s="69"/>
      <c r="BA34" s="69"/>
      <c r="BB34" s="69"/>
    </row>
    <row r="35" spans="2:54" s="2" customFormat="1" ht="33.75" customHeight="1" x14ac:dyDescent="0.25">
      <c r="B35" s="416" t="s">
        <v>113</v>
      </c>
      <c r="C35" s="417"/>
      <c r="D35" s="418"/>
      <c r="F35" s="416" t="s">
        <v>114</v>
      </c>
      <c r="G35" s="417"/>
      <c r="H35" s="418"/>
      <c r="J35" s="416" t="s">
        <v>245</v>
      </c>
      <c r="K35" s="417"/>
      <c r="L35" s="418"/>
      <c r="N35" s="416" t="s">
        <v>115</v>
      </c>
      <c r="O35" s="417"/>
      <c r="P35" s="418"/>
      <c r="R35" s="416" t="s">
        <v>116</v>
      </c>
      <c r="S35" s="417"/>
      <c r="T35" s="418"/>
      <c r="V35" s="162"/>
      <c r="W35" s="162"/>
      <c r="X35" s="162"/>
      <c r="Y35" s="79"/>
      <c r="Z35" s="162"/>
      <c r="AA35" s="162"/>
      <c r="AB35" s="162"/>
      <c r="AC35" s="79"/>
      <c r="AD35" s="162"/>
      <c r="AE35" s="162"/>
      <c r="AF35" s="162"/>
      <c r="AH35" s="13"/>
      <c r="AI35" s="14"/>
      <c r="AJ35" s="14"/>
      <c r="AK35" s="158" t="s">
        <v>288</v>
      </c>
      <c r="AL35" s="14"/>
      <c r="AM35" s="14"/>
      <c r="AN35" s="14"/>
      <c r="AO35" s="14"/>
      <c r="AP35" s="14"/>
      <c r="AQ35" s="85"/>
      <c r="AR35" s="85"/>
      <c r="AS35" s="85"/>
      <c r="AT35" s="85"/>
      <c r="AV35" s="67"/>
      <c r="AW35" s="67"/>
      <c r="AX35" s="67"/>
      <c r="AY35" s="67"/>
      <c r="AZ35" s="67"/>
      <c r="BA35" s="67"/>
      <c r="BB35" s="67"/>
    </row>
    <row r="36" spans="2:54" s="2" customFormat="1" x14ac:dyDescent="0.25">
      <c r="B36" s="36"/>
      <c r="C36" s="37"/>
      <c r="D36" s="38"/>
      <c r="F36" s="32"/>
      <c r="G36" s="9"/>
      <c r="H36" s="33"/>
      <c r="J36" s="32"/>
      <c r="K36" s="9"/>
      <c r="L36" s="33"/>
      <c r="N36" s="32"/>
      <c r="O36" s="9"/>
      <c r="P36" s="33"/>
      <c r="R36" s="32"/>
      <c r="S36" s="9"/>
      <c r="T36" s="33"/>
      <c r="V36" s="140"/>
      <c r="W36" s="76"/>
      <c r="X36" s="141"/>
      <c r="Y36" s="79"/>
      <c r="Z36" s="140"/>
      <c r="AA36" s="76"/>
      <c r="AB36" s="141"/>
      <c r="AC36" s="79"/>
      <c r="AD36" s="140"/>
      <c r="AE36" s="76"/>
      <c r="AF36" s="141"/>
      <c r="AH36" s="27" t="s">
        <v>90</v>
      </c>
      <c r="AI36" s="6" t="s">
        <v>311</v>
      </c>
      <c r="AJ36" s="40" t="str">
        <f>AH34</f>
        <v>N2_EstCyL straw=</v>
      </c>
      <c r="AK36" s="6"/>
      <c r="AL36" s="40" t="str">
        <f>B37</f>
        <v>S_B1_Surv_Stor</v>
      </c>
      <c r="AM36" s="40" t="str">
        <f>F37</f>
        <v>S_B2a_Surv_RROpreplantCyL</v>
      </c>
      <c r="AN36" s="40" t="str">
        <f>J37</f>
        <v>S_B3a_Conv_Packs2ha</v>
      </c>
      <c r="AO36" s="40" t="str">
        <f>N37</f>
        <v>S_B4_Surv_RROpostPlant</v>
      </c>
      <c r="AP36" s="40" t="str">
        <f>R37</f>
        <v>S_B5a_Suit_EnvironCyL</v>
      </c>
      <c r="AQ36" s="86"/>
      <c r="AR36" s="86"/>
      <c r="AS36" s="86"/>
      <c r="AT36" s="86"/>
      <c r="AV36" s="70" t="s">
        <v>91</v>
      </c>
      <c r="AW36" s="70" t="s">
        <v>92</v>
      </c>
      <c r="AX36" s="70" t="s">
        <v>93</v>
      </c>
      <c r="AY36" s="70" t="s">
        <v>94</v>
      </c>
      <c r="AZ36" s="70" t="s">
        <v>95</v>
      </c>
      <c r="BA36" s="70" t="s">
        <v>96</v>
      </c>
      <c r="BB36" s="70" t="s">
        <v>97</v>
      </c>
    </row>
    <row r="37" spans="2:54" s="2" customFormat="1" x14ac:dyDescent="0.25">
      <c r="B37" s="32" t="str">
        <f>B34</f>
        <v>S_B1_Surv_Stor</v>
      </c>
      <c r="C37" s="4" t="s">
        <v>98</v>
      </c>
      <c r="D37" s="33" t="s">
        <v>99</v>
      </c>
      <c r="F37" s="32" t="str">
        <f>F34</f>
        <v>S_B2a_Surv_RROpreplantCyL</v>
      </c>
      <c r="G37" s="4" t="s">
        <v>98</v>
      </c>
      <c r="H37" s="33" t="s">
        <v>99</v>
      </c>
      <c r="J37" s="32" t="str">
        <f>J34</f>
        <v>S_B3a_Conv_Packs2ha</v>
      </c>
      <c r="K37" s="4" t="s">
        <v>98</v>
      </c>
      <c r="L37" s="33" t="s">
        <v>99</v>
      </c>
      <c r="N37" s="32" t="str">
        <f>N34</f>
        <v>S_B4_Surv_RROpostPlant</v>
      </c>
      <c r="O37" s="4" t="s">
        <v>98</v>
      </c>
      <c r="P37" s="33" t="s">
        <v>99</v>
      </c>
      <c r="R37" s="32" t="str">
        <f>R34</f>
        <v>S_B5a_Suit_EnvironCyL</v>
      </c>
      <c r="S37" s="4" t="s">
        <v>98</v>
      </c>
      <c r="T37" s="33" t="s">
        <v>99</v>
      </c>
      <c r="V37" s="140"/>
      <c r="W37" s="76"/>
      <c r="X37" s="141"/>
      <c r="Y37" s="79"/>
      <c r="Z37" s="140"/>
      <c r="AA37" s="76"/>
      <c r="AB37" s="141"/>
      <c r="AC37" s="79"/>
      <c r="AD37" s="140"/>
      <c r="AE37" s="76"/>
      <c r="AF37" s="141"/>
      <c r="AH37" s="110">
        <v>0.01</v>
      </c>
      <c r="AI37" s="90" t="e">
        <f ca="1">_xll.RiskPercentile($AI$34,$AH37)</f>
        <v>#NAME?</v>
      </c>
      <c r="AJ37" s="94" t="e">
        <f ca="1">_xll.RiskPercentile($AJ$34,$AH37)</f>
        <v>#NAME?</v>
      </c>
      <c r="AK37" s="6"/>
      <c r="AL37" s="110" t="e">
        <f ca="1">_xll.RiskPercentile($C$44,$AH37)</f>
        <v>#NAME?</v>
      </c>
      <c r="AM37" s="20" t="e">
        <f ca="1">_xll.RiskPercentile($G$44,$AH37)</f>
        <v>#NAME?</v>
      </c>
      <c r="AN37" s="125" t="e">
        <f ca="1">_xll.RiskPercentile($K$44,$AH37)</f>
        <v>#NAME?</v>
      </c>
      <c r="AO37" s="110" t="e">
        <f ca="1">_xll.RiskPercentile($O$44,$AH37)</f>
        <v>#NAME?</v>
      </c>
      <c r="AP37" s="128" t="e">
        <f ca="1">_xll.RiskPercentile($S$44,$AH37)</f>
        <v>#NAME?</v>
      </c>
      <c r="AQ37" s="87"/>
      <c r="AR37" s="87"/>
      <c r="AS37" s="87"/>
      <c r="AT37" s="87"/>
      <c r="AV37" s="402" t="s">
        <v>100</v>
      </c>
      <c r="AW37" s="403" t="s">
        <v>200</v>
      </c>
      <c r="AX37" s="403" t="s">
        <v>333</v>
      </c>
      <c r="AY37" s="404" t="s">
        <v>334</v>
      </c>
      <c r="AZ37" s="405">
        <v>0.314</v>
      </c>
      <c r="BA37" s="16">
        <f>AZ37^2</f>
        <v>9.8596000000000003E-2</v>
      </c>
      <c r="BB37" s="394">
        <f t="shared" ref="BB37:BB42" si="0">BA37/$BA$42</f>
        <v>0.31376218025827557</v>
      </c>
    </row>
    <row r="38" spans="2:54" s="2" customFormat="1" x14ac:dyDescent="0.25">
      <c r="B38" s="193">
        <v>0</v>
      </c>
      <c r="C38" s="4">
        <v>0.01</v>
      </c>
      <c r="D38" s="248" t="e">
        <f ca="1">_xll.RiskPercentile(C44,C38)</f>
        <v>#NAME?</v>
      </c>
      <c r="F38" s="194">
        <f>1-F50</f>
        <v>0</v>
      </c>
      <c r="G38" s="4">
        <v>0.01</v>
      </c>
      <c r="H38" s="256" t="e">
        <f ca="1">_xll.RiskPercentile(G44,G38)</f>
        <v>#NAME?</v>
      </c>
      <c r="J38" s="189">
        <v>1</v>
      </c>
      <c r="K38" s="4">
        <v>0.01</v>
      </c>
      <c r="L38" s="255" t="e">
        <f ca="1">_xll.RiskPercentile(K44,K38)</f>
        <v>#NAME?</v>
      </c>
      <c r="N38" s="173">
        <v>0.01</v>
      </c>
      <c r="O38" s="4">
        <v>0.01</v>
      </c>
      <c r="P38" s="256" t="e">
        <f ca="1">_xll.RiskPercentile(O44,O38)</f>
        <v>#NAME?</v>
      </c>
      <c r="R38" s="192">
        <v>0</v>
      </c>
      <c r="S38" s="4">
        <v>0.01</v>
      </c>
      <c r="T38" s="248" t="e">
        <f ca="1">_xll.RiskPercentile(S44,S38)</f>
        <v>#NAME?</v>
      </c>
      <c r="V38" s="142"/>
      <c r="W38" s="76"/>
      <c r="X38" s="143"/>
      <c r="Y38" s="79"/>
      <c r="Z38" s="144"/>
      <c r="AA38" s="76"/>
      <c r="AB38" s="159"/>
      <c r="AC38" s="79"/>
      <c r="AD38" s="145"/>
      <c r="AE38" s="76"/>
      <c r="AF38" s="143"/>
      <c r="AH38" s="111">
        <v>0.05</v>
      </c>
      <c r="AI38" s="91" t="e">
        <f ca="1">_xll.RiskPercentile($AI$34,$AH38)</f>
        <v>#NAME?</v>
      </c>
      <c r="AJ38" s="95" t="e">
        <f ca="1">_xll.RiskPercentile($AJ$34,$AH38)</f>
        <v>#NAME?</v>
      </c>
      <c r="AK38" s="6"/>
      <c r="AL38" s="111" t="e">
        <f ca="1">_xll.RiskPercentile($C$44,$AH38)</f>
        <v>#NAME?</v>
      </c>
      <c r="AM38" s="15" t="e">
        <f ca="1">_xll.RiskPercentile($G$44,$AH38)</f>
        <v>#NAME?</v>
      </c>
      <c r="AN38" s="126" t="e">
        <f ca="1">_xll.RiskPercentile($K$44,$AH38)</f>
        <v>#NAME?</v>
      </c>
      <c r="AO38" s="111" t="e">
        <f ca="1">_xll.RiskPercentile($O$44,$AH38)</f>
        <v>#NAME?</v>
      </c>
      <c r="AP38" s="129" t="e">
        <f ca="1">_xll.RiskPercentile($S$44,$AH38)</f>
        <v>#NAME?</v>
      </c>
      <c r="AQ38" s="87"/>
      <c r="AR38" s="87"/>
      <c r="AS38" s="87"/>
      <c r="AT38" s="87"/>
      <c r="AV38" s="406" t="s">
        <v>101</v>
      </c>
      <c r="AW38" s="407" t="s">
        <v>201</v>
      </c>
      <c r="AX38" s="407" t="s">
        <v>235</v>
      </c>
      <c r="AY38" s="408" t="s">
        <v>335</v>
      </c>
      <c r="AZ38" s="409">
        <v>0.309</v>
      </c>
      <c r="BA38" s="16">
        <f>AZ38^2</f>
        <v>9.5480999999999996E-2</v>
      </c>
      <c r="BB38" s="394">
        <f t="shared" si="0"/>
        <v>0.30384931166822599</v>
      </c>
    </row>
    <row r="39" spans="2:54" s="2" customFormat="1" x14ac:dyDescent="0.25">
      <c r="B39" s="193">
        <v>1.4999999999999999E-2</v>
      </c>
      <c r="C39" s="4">
        <v>0.25</v>
      </c>
      <c r="D39" s="248" t="e">
        <f ca="1">_xll.RiskPercentile(C44,C39)</f>
        <v>#NAME?</v>
      </c>
      <c r="F39" s="194">
        <f>1-F49</f>
        <v>9.9999999999999978E-2</v>
      </c>
      <c r="G39" s="4">
        <v>0.25</v>
      </c>
      <c r="H39" s="256" t="e">
        <f ca="1">_xll.RiskPercentile(G44,G39)</f>
        <v>#NAME?</v>
      </c>
      <c r="J39" s="189">
        <v>3</v>
      </c>
      <c r="K39" s="4">
        <v>0.25</v>
      </c>
      <c r="L39" s="255" t="e">
        <f ca="1">_xll.RiskPercentile(K44,K39)</f>
        <v>#NAME?</v>
      </c>
      <c r="N39" s="173">
        <v>0.05</v>
      </c>
      <c r="O39" s="4">
        <v>0.25</v>
      </c>
      <c r="P39" s="256" t="e">
        <f ca="1">_xll.RiskPercentile(O44,O39)</f>
        <v>#NAME?</v>
      </c>
      <c r="R39" s="192">
        <v>0.01</v>
      </c>
      <c r="S39" s="4">
        <v>0.25</v>
      </c>
      <c r="T39" s="248" t="e">
        <f ca="1">_xll.RiskPercentile(S44,S39)</f>
        <v>#NAME?</v>
      </c>
      <c r="V39" s="142"/>
      <c r="W39" s="76"/>
      <c r="X39" s="143"/>
      <c r="Y39" s="79"/>
      <c r="Z39" s="144"/>
      <c r="AA39" s="76"/>
      <c r="AB39" s="159"/>
      <c r="AC39" s="79"/>
      <c r="AD39" s="145"/>
      <c r="AE39" s="76"/>
      <c r="AF39" s="143"/>
      <c r="AH39" s="111">
        <v>0.1</v>
      </c>
      <c r="AI39" s="91" t="e">
        <f ca="1">_xll.RiskPercentile($AI$34,$AH39)</f>
        <v>#NAME?</v>
      </c>
      <c r="AJ39" s="95" t="e">
        <f ca="1">_xll.RiskPercentile($AJ$34,$AH39)</f>
        <v>#NAME?</v>
      </c>
      <c r="AK39" s="6"/>
      <c r="AL39" s="111" t="e">
        <f ca="1">_xll.RiskPercentile($C$44,$AH39)</f>
        <v>#NAME?</v>
      </c>
      <c r="AM39" s="15" t="e">
        <f ca="1">_xll.RiskPercentile($G$44,$AH39)</f>
        <v>#NAME?</v>
      </c>
      <c r="AN39" s="126" t="e">
        <f ca="1">_xll.RiskPercentile($K$44,$AH39)</f>
        <v>#NAME?</v>
      </c>
      <c r="AO39" s="111" t="e">
        <f ca="1">_xll.RiskPercentile($O$44,$AH39)</f>
        <v>#NAME?</v>
      </c>
      <c r="AP39" s="129" t="e">
        <f ca="1">_xll.RiskPercentile($S$44,$AH39)</f>
        <v>#NAME?</v>
      </c>
      <c r="AQ39" s="87"/>
      <c r="AR39" s="87"/>
      <c r="AS39" s="87"/>
      <c r="AT39" s="87"/>
      <c r="AV39" s="406" t="s">
        <v>102</v>
      </c>
      <c r="AW39" s="407" t="s">
        <v>203</v>
      </c>
      <c r="AX39" s="407" t="s">
        <v>236</v>
      </c>
      <c r="AY39" s="408" t="s">
        <v>336</v>
      </c>
      <c r="AZ39" s="409">
        <v>0.23599999999999999</v>
      </c>
      <c r="BA39" s="16">
        <f>AZ39^2</f>
        <v>5.5695999999999996E-2</v>
      </c>
      <c r="BB39" s="394">
        <f t="shared" si="0"/>
        <v>0.17724145392982388</v>
      </c>
    </row>
    <row r="40" spans="2:54" s="2" customFormat="1" x14ac:dyDescent="0.25">
      <c r="B40" s="193">
        <v>2.5000000000000001E-2</v>
      </c>
      <c r="C40" s="4">
        <v>0.5</v>
      </c>
      <c r="D40" s="248" t="e">
        <f ca="1">_xll.RiskPercentile(C44,C40)</f>
        <v>#NAME?</v>
      </c>
      <c r="F40" s="194">
        <f>1-F48</f>
        <v>0.15000000000000002</v>
      </c>
      <c r="G40" s="4">
        <v>0.5</v>
      </c>
      <c r="H40" s="256" t="e">
        <f ca="1">_xll.RiskPercentile(G44,G40)</f>
        <v>#NAME?</v>
      </c>
      <c r="J40" s="189">
        <v>5</v>
      </c>
      <c r="K40" s="4">
        <v>0.5</v>
      </c>
      <c r="L40" s="255" t="e">
        <f ca="1">_xll.RiskPercentile(K44,K40)</f>
        <v>#NAME?</v>
      </c>
      <c r="N40" s="173">
        <v>0.1</v>
      </c>
      <c r="O40" s="4">
        <v>0.5</v>
      </c>
      <c r="P40" s="256" t="e">
        <f ca="1">_xll.RiskPercentile(O44,O40)</f>
        <v>#NAME?</v>
      </c>
      <c r="R40" s="192">
        <v>0.02</v>
      </c>
      <c r="S40" s="4">
        <v>0.5</v>
      </c>
      <c r="T40" s="248" t="e">
        <f ca="1">_xll.RiskPercentile(S44,S40)</f>
        <v>#NAME?</v>
      </c>
      <c r="V40" s="142"/>
      <c r="W40" s="76"/>
      <c r="X40" s="143"/>
      <c r="Y40" s="79"/>
      <c r="Z40" s="144"/>
      <c r="AA40" s="76"/>
      <c r="AB40" s="159"/>
      <c r="AC40" s="79"/>
      <c r="AD40" s="145"/>
      <c r="AE40" s="76"/>
      <c r="AF40" s="143"/>
      <c r="AH40" s="111">
        <v>0.16600000000000001</v>
      </c>
      <c r="AI40" s="91" t="e">
        <f ca="1">_xll.RiskPercentile($AI$34,$AH40)</f>
        <v>#NAME?</v>
      </c>
      <c r="AJ40" s="95" t="e">
        <f ca="1">_xll.RiskPercentile($AJ$34,$AH40)</f>
        <v>#NAME?</v>
      </c>
      <c r="AK40" s="6"/>
      <c r="AL40" s="111" t="e">
        <f ca="1">_xll.RiskPercentile($C$44,$AH40)</f>
        <v>#NAME?</v>
      </c>
      <c r="AM40" s="15" t="e">
        <f ca="1">_xll.RiskPercentile($G$44,$AH40)</f>
        <v>#NAME?</v>
      </c>
      <c r="AN40" s="126" t="e">
        <f ca="1">_xll.RiskPercentile($K$44,$AH40)</f>
        <v>#NAME?</v>
      </c>
      <c r="AO40" s="111" t="e">
        <f ca="1">_xll.RiskPercentile($O$44,$AH40)</f>
        <v>#NAME?</v>
      </c>
      <c r="AP40" s="129" t="e">
        <f ca="1">_xll.RiskPercentile($S$44,$AH40)</f>
        <v>#NAME?</v>
      </c>
      <c r="AQ40" s="87"/>
      <c r="AR40" s="87"/>
      <c r="AS40" s="87"/>
      <c r="AT40" s="87"/>
      <c r="AV40" s="406" t="s">
        <v>117</v>
      </c>
      <c r="AW40" s="407" t="s">
        <v>202</v>
      </c>
      <c r="AX40" s="407" t="s">
        <v>80</v>
      </c>
      <c r="AY40" s="408" t="s">
        <v>378</v>
      </c>
      <c r="AZ40" s="409">
        <v>-0.183</v>
      </c>
      <c r="BA40" s="16">
        <f>AZ40^2</f>
        <v>3.3488999999999998E-2</v>
      </c>
      <c r="BB40" s="394">
        <f t="shared" si="0"/>
        <v>0.10657208867164378</v>
      </c>
    </row>
    <row r="41" spans="2:54" s="2" customFormat="1" x14ac:dyDescent="0.25">
      <c r="B41" s="193">
        <v>0.05</v>
      </c>
      <c r="C41" s="4">
        <v>0.75</v>
      </c>
      <c r="D41" s="248" t="e">
        <f ca="1">_xll.RiskPercentile(C44,C41)</f>
        <v>#NAME?</v>
      </c>
      <c r="F41" s="194">
        <f>1-F47</f>
        <v>0.19999999999999996</v>
      </c>
      <c r="G41" s="4">
        <v>0.75</v>
      </c>
      <c r="H41" s="256" t="e">
        <f ca="1">_xll.RiskPercentile(G44,G41)</f>
        <v>#NAME?</v>
      </c>
      <c r="J41" s="189">
        <v>8</v>
      </c>
      <c r="K41" s="4">
        <v>0.75</v>
      </c>
      <c r="L41" s="255" t="e">
        <f ca="1">_xll.RiskPercentile(K44,K41)</f>
        <v>#NAME?</v>
      </c>
      <c r="N41" s="173">
        <v>0.2</v>
      </c>
      <c r="O41" s="4">
        <v>0.75</v>
      </c>
      <c r="P41" s="256" t="e">
        <f ca="1">_xll.RiskPercentile(O44,O41)</f>
        <v>#NAME?</v>
      </c>
      <c r="R41" s="192">
        <v>0.03</v>
      </c>
      <c r="S41" s="4">
        <v>0.75</v>
      </c>
      <c r="T41" s="248" t="e">
        <f ca="1">_xll.RiskPercentile(S44,S41)</f>
        <v>#NAME?</v>
      </c>
      <c r="V41" s="142"/>
      <c r="W41" s="76"/>
      <c r="X41" s="143"/>
      <c r="Y41" s="79"/>
      <c r="Z41" s="144"/>
      <c r="AA41" s="76"/>
      <c r="AB41" s="159"/>
      <c r="AC41" s="79"/>
      <c r="AD41" s="145"/>
      <c r="AE41" s="76"/>
      <c r="AF41" s="143"/>
      <c r="AH41" s="110">
        <v>0.25</v>
      </c>
      <c r="AI41" s="90" t="e">
        <f ca="1">_xll.RiskPercentile($AI$34,$AH41)</f>
        <v>#NAME?</v>
      </c>
      <c r="AJ41" s="94" t="e">
        <f ca="1">_xll.RiskPercentile($AJ$34,$AH41)</f>
        <v>#NAME?</v>
      </c>
      <c r="AK41" s="6"/>
      <c r="AL41" s="110" t="e">
        <f ca="1">_xll.RiskPercentile($C$44,$AH41)</f>
        <v>#NAME?</v>
      </c>
      <c r="AM41" s="20" t="e">
        <f ca="1">_xll.RiskPercentile($G$44,$AH41)</f>
        <v>#NAME?</v>
      </c>
      <c r="AN41" s="125" t="e">
        <f ca="1">_xll.RiskPercentile($K$44,$AH41)</f>
        <v>#NAME?</v>
      </c>
      <c r="AO41" s="110" t="e">
        <f ca="1">_xll.RiskPercentile($O$44,$AH41)</f>
        <v>#NAME?</v>
      </c>
      <c r="AP41" s="128" t="e">
        <f ca="1">_xll.RiskPercentile($S$44,$AH41)</f>
        <v>#NAME?</v>
      </c>
      <c r="AQ41" s="87"/>
      <c r="AR41" s="87"/>
      <c r="AS41" s="87"/>
      <c r="AT41" s="87"/>
      <c r="AV41" s="406" t="s">
        <v>118</v>
      </c>
      <c r="AW41" s="407" t="s">
        <v>204</v>
      </c>
      <c r="AX41" s="407" t="s">
        <v>242</v>
      </c>
      <c r="AY41" s="408" t="s">
        <v>337</v>
      </c>
      <c r="AZ41" s="409">
        <v>0.17599999999999999</v>
      </c>
      <c r="BA41" s="16">
        <f>AZ41^2</f>
        <v>3.0975999999999997E-2</v>
      </c>
      <c r="BB41" s="394">
        <f t="shared" si="0"/>
        <v>9.8574965472030734E-2</v>
      </c>
    </row>
    <row r="42" spans="2:54" s="2" customFormat="1" x14ac:dyDescent="0.25">
      <c r="B42" s="193">
        <v>0.1</v>
      </c>
      <c r="C42" s="4">
        <v>0.99</v>
      </c>
      <c r="D42" s="248" t="e">
        <f ca="1">_xll.RiskPercentile(C44,C42)</f>
        <v>#NAME?</v>
      </c>
      <c r="F42" s="194">
        <f>1-F46</f>
        <v>1</v>
      </c>
      <c r="G42" s="4">
        <v>0.99</v>
      </c>
      <c r="H42" s="256" t="e">
        <f ca="1">_xll.RiskPercentile(G44,G42)</f>
        <v>#NAME?</v>
      </c>
      <c r="J42" s="189">
        <v>20</v>
      </c>
      <c r="K42" s="4">
        <v>0.99</v>
      </c>
      <c r="L42" s="255" t="e">
        <f ca="1">_xll.RiskPercentile(K44,K42)</f>
        <v>#NAME?</v>
      </c>
      <c r="N42" s="173">
        <v>0.95</v>
      </c>
      <c r="O42" s="4">
        <v>0.99</v>
      </c>
      <c r="P42" s="256" t="e">
        <f ca="1">_xll.RiskPercentile(O44,O42)</f>
        <v>#NAME?</v>
      </c>
      <c r="R42" s="192">
        <v>0.05</v>
      </c>
      <c r="S42" s="4">
        <v>0.99</v>
      </c>
      <c r="T42" s="248" t="e">
        <f ca="1">_xll.RiskPercentile(S44,S42)</f>
        <v>#NAME?</v>
      </c>
      <c r="V42" s="142"/>
      <c r="W42" s="76"/>
      <c r="X42" s="143"/>
      <c r="Y42" s="79"/>
      <c r="Z42" s="144"/>
      <c r="AA42" s="76"/>
      <c r="AB42" s="159"/>
      <c r="AC42" s="79"/>
      <c r="AD42" s="145"/>
      <c r="AE42" s="76"/>
      <c r="AF42" s="143"/>
      <c r="AH42" s="113">
        <v>0.33300000000000002</v>
      </c>
      <c r="AI42" s="93" t="e">
        <f ca="1">_xll.RiskPercentile($AI$34,$AH42)</f>
        <v>#NAME?</v>
      </c>
      <c r="AJ42" s="97" t="e">
        <f ca="1">_xll.RiskPercentile($AJ$34,$AH42)</f>
        <v>#NAME?</v>
      </c>
      <c r="AK42" s="7"/>
      <c r="AL42" s="113" t="e">
        <f ca="1">_xll.RiskPercentile($C$44,$AH42)</f>
        <v>#NAME?</v>
      </c>
      <c r="AM42" s="89" t="e">
        <f ca="1">_xll.RiskPercentile($G$44,$AH42)</f>
        <v>#NAME?</v>
      </c>
      <c r="AN42" s="119" t="e">
        <f ca="1">_xll.RiskPercentile($K$44,$AH42)</f>
        <v>#NAME?</v>
      </c>
      <c r="AO42" s="113" t="e">
        <f ca="1">_xll.RiskPercentile($O$44,$AH42)</f>
        <v>#NAME?</v>
      </c>
      <c r="AP42" s="131" t="e">
        <f ca="1">_xll.RiskPercentile($S$44,$AH42)</f>
        <v>#NAME?</v>
      </c>
      <c r="AQ42" s="88"/>
      <c r="AR42" s="88"/>
      <c r="AS42" s="88"/>
      <c r="AT42" s="88"/>
      <c r="AV42" s="70" t="s">
        <v>104</v>
      </c>
      <c r="AW42" s="70"/>
      <c r="AX42" s="70"/>
      <c r="AY42" s="70"/>
      <c r="AZ42" s="70" t="s">
        <v>105</v>
      </c>
      <c r="BA42" s="239">
        <f>SUM(BA37:BA41)</f>
        <v>0.31423800000000002</v>
      </c>
      <c r="BB42" s="395">
        <f t="shared" si="0"/>
        <v>1</v>
      </c>
    </row>
    <row r="43" spans="2:54" s="2" customFormat="1" x14ac:dyDescent="0.25">
      <c r="B43" s="32"/>
      <c r="C43" s="1"/>
      <c r="D43" s="35"/>
      <c r="F43" s="32"/>
      <c r="G43" s="1"/>
      <c r="H43" s="35"/>
      <c r="J43" s="32"/>
      <c r="K43" s="1"/>
      <c r="L43" s="35"/>
      <c r="N43" s="32"/>
      <c r="O43" s="1"/>
      <c r="P43" s="35"/>
      <c r="R43" s="32"/>
      <c r="S43" s="1"/>
      <c r="T43" s="35"/>
      <c r="V43" s="140"/>
      <c r="W43" s="77"/>
      <c r="X43" s="146"/>
      <c r="Y43" s="79"/>
      <c r="Z43" s="140"/>
      <c r="AA43" s="77"/>
      <c r="AB43" s="146"/>
      <c r="AC43" s="79"/>
      <c r="AD43" s="140"/>
      <c r="AE43" s="77"/>
      <c r="AF43" s="146"/>
      <c r="AH43" s="112">
        <v>0.5</v>
      </c>
      <c r="AI43" s="92" t="e">
        <f ca="1">_xll.RiskPercentile($AI$34,$AH43)</f>
        <v>#NAME?</v>
      </c>
      <c r="AJ43" s="96" t="e">
        <f ca="1">_xll.RiskPercentile($AJ$34,$AH43)</f>
        <v>#NAME?</v>
      </c>
      <c r="AK43" s="7"/>
      <c r="AL43" s="112" t="e">
        <f ca="1">_xll.RiskPercentile($C$44,$AH43)</f>
        <v>#NAME?</v>
      </c>
      <c r="AM43" s="22" t="e">
        <f ca="1">_xll.RiskPercentile($G$44,$AH43)</f>
        <v>#NAME?</v>
      </c>
      <c r="AN43" s="127" t="e">
        <f ca="1">_xll.RiskPercentile($K$44,$AH43)</f>
        <v>#NAME?</v>
      </c>
      <c r="AO43" s="112" t="e">
        <f ca="1">_xll.RiskPercentile($O$44,$AH43)</f>
        <v>#NAME?</v>
      </c>
      <c r="AP43" s="130" t="e">
        <f ca="1">_xll.RiskPercentile($S$44,$AH43)</f>
        <v>#NAME?</v>
      </c>
      <c r="AQ43" s="88"/>
      <c r="AR43" s="88"/>
      <c r="AS43" s="88"/>
      <c r="AT43" s="88"/>
      <c r="AV43" s="67"/>
      <c r="AW43" s="67"/>
      <c r="AX43" s="67"/>
      <c r="AY43" s="67"/>
      <c r="AZ43" s="67"/>
      <c r="BA43" s="67"/>
      <c r="BB43" s="67"/>
    </row>
    <row r="44" spans="2:54" s="2" customFormat="1" x14ac:dyDescent="0.25">
      <c r="B44" s="32" t="str">
        <f>B34</f>
        <v>S_B1_Surv_Stor</v>
      </c>
      <c r="C44" s="258" t="e">
        <f ca="1">_xll.RiskGamma(1.5146,0.022607,_xll.RiskName("S_B1_Surv_stor"),_xll.RiskFit("S_Surv_stor","RMSErr"))</f>
        <v>#NAME?</v>
      </c>
      <c r="D44" s="35" t="s">
        <v>108</v>
      </c>
      <c r="F44" s="32" t="str">
        <f>F34</f>
        <v>S_B2a_Surv_RROpreplantCyL</v>
      </c>
      <c r="G44" s="257" t="e">
        <f ca="1">_xll.RiskBetaGeneral(3.5454,18.967,0,1,_xll.RiskName("S_Surv_RROPrePlant"),_xll.RiskFit("S_Surv_RROPrePlant","RMSErr"))</f>
        <v>#NAME?</v>
      </c>
      <c r="H44" s="35" t="s">
        <v>119</v>
      </c>
      <c r="J44" s="32" t="str">
        <f>J34</f>
        <v>S_B3a_Conv_Packs2ha</v>
      </c>
      <c r="K44" s="246" t="e">
        <f ca="1">_xll.RiskLognorm(6.3649,5.1811,_xll.RiskName("S_Conv_Packs2ha"),_xll.RiskFit("S_Conv_Packs2ha","RMSErr"))</f>
        <v>#NAME?</v>
      </c>
      <c r="L44" s="35" t="s">
        <v>108</v>
      </c>
      <c r="N44" s="32" t="str">
        <f>N34</f>
        <v>S_B4_Surv_RROpostPlant</v>
      </c>
      <c r="O44" s="257" t="e">
        <f ca="1">_xll.RiskBetaGeneral(1.1749,7.6001,0,1,_xll.RiskName("S_B4_Surv_RROpostPlant"),_xll.RiskFit("S_Surv_RROpostPlant","RMSErr"))</f>
        <v>#NAME?</v>
      </c>
      <c r="P44" s="35" t="s">
        <v>165</v>
      </c>
      <c r="R44" s="32" t="str">
        <f>R34</f>
        <v>S_B5a_Suit_EnvironCyL</v>
      </c>
      <c r="S44" s="247" t="e">
        <f ca="1">_xll.RiskWeibull(1.5645,0.024166,_xll.RiskName("S_B5a_Suit_EnvironCyL"),_xll.RiskFit("S_Suit_Environ","RMSErr"))</f>
        <v>#NAME?</v>
      </c>
      <c r="T44" s="35" t="s">
        <v>109</v>
      </c>
      <c r="V44" s="140"/>
      <c r="W44" s="118"/>
      <c r="X44" s="146"/>
      <c r="Y44" s="79"/>
      <c r="Z44" s="140"/>
      <c r="AA44" s="78"/>
      <c r="AB44" s="146"/>
      <c r="AC44" s="79"/>
      <c r="AD44" s="140"/>
      <c r="AE44" s="78"/>
      <c r="AF44" s="146"/>
      <c r="AH44" s="113">
        <v>0.66700000000000004</v>
      </c>
      <c r="AI44" s="93" t="e">
        <f ca="1">_xll.RiskPercentile($AI$34,$AH44)</f>
        <v>#NAME?</v>
      </c>
      <c r="AJ44" s="97" t="e">
        <f ca="1">_xll.RiskPercentile($AJ$34,$AH44)</f>
        <v>#NAME?</v>
      </c>
      <c r="AK44" s="7"/>
      <c r="AL44" s="113" t="e">
        <f ca="1">_xll.RiskPercentile($C$44,$AH44)</f>
        <v>#NAME?</v>
      </c>
      <c r="AM44" s="89" t="e">
        <f ca="1">_xll.RiskPercentile($G$44,$AH44)</f>
        <v>#NAME?</v>
      </c>
      <c r="AN44" s="119" t="e">
        <f ca="1">_xll.RiskPercentile($K$44,$AH44)</f>
        <v>#NAME?</v>
      </c>
      <c r="AO44" s="113" t="e">
        <f ca="1">_xll.RiskPercentile($O$44,$AH44)</f>
        <v>#NAME?</v>
      </c>
      <c r="AP44" s="131" t="e">
        <f ca="1">_xll.RiskPercentile($S$44,$AH44)</f>
        <v>#NAME?</v>
      </c>
      <c r="AQ44" s="88"/>
      <c r="AR44" s="88"/>
      <c r="AS44" s="88"/>
      <c r="AT44" s="88"/>
      <c r="AV44" s="154"/>
      <c r="AW44" s="154"/>
      <c r="AX44" s="154"/>
      <c r="AY44" s="154"/>
      <c r="AZ44" s="154"/>
      <c r="BA44" s="67"/>
      <c r="BB44" s="67"/>
    </row>
    <row r="45" spans="2:54" s="2" customFormat="1" x14ac:dyDescent="0.25">
      <c r="B45" s="36"/>
      <c r="C45" s="6"/>
      <c r="D45" s="28"/>
      <c r="F45" s="36"/>
      <c r="G45" s="37"/>
      <c r="H45" s="38"/>
      <c r="J45" s="36"/>
      <c r="K45" s="37"/>
      <c r="L45" s="38"/>
      <c r="N45" s="36"/>
      <c r="O45" s="37"/>
      <c r="P45" s="38"/>
      <c r="R45" s="36"/>
      <c r="S45" s="37"/>
      <c r="T45" s="38"/>
      <c r="V45" s="147"/>
      <c r="W45" s="79"/>
      <c r="X45" s="79"/>
      <c r="Y45" s="79"/>
      <c r="Z45" s="147"/>
      <c r="AA45" s="79"/>
      <c r="AB45" s="79"/>
      <c r="AC45" s="79"/>
      <c r="AD45" s="147"/>
      <c r="AE45" s="79"/>
      <c r="AF45" s="79"/>
      <c r="AH45" s="110">
        <v>0.75</v>
      </c>
      <c r="AI45" s="90" t="e">
        <f ca="1">_xll.RiskPercentile($AI$34,$AH45)</f>
        <v>#NAME?</v>
      </c>
      <c r="AJ45" s="94" t="e">
        <f ca="1">_xll.RiskPercentile($AJ$34,$AH45)</f>
        <v>#NAME?</v>
      </c>
      <c r="AK45" s="6"/>
      <c r="AL45" s="110" t="e">
        <f ca="1">_xll.RiskPercentile($C$44,$AH45)</f>
        <v>#NAME?</v>
      </c>
      <c r="AM45" s="20" t="e">
        <f ca="1">_xll.RiskPercentile($G$44,$AH45)</f>
        <v>#NAME?</v>
      </c>
      <c r="AN45" s="125" t="e">
        <f ca="1">_xll.RiskPercentile($K$44,$AH45)</f>
        <v>#NAME?</v>
      </c>
      <c r="AO45" s="110" t="e">
        <f ca="1">_xll.RiskPercentile($O$44,$AH45)</f>
        <v>#NAME?</v>
      </c>
      <c r="AP45" s="128" t="e">
        <f ca="1">_xll.RiskPercentile($S$44,$AH45)</f>
        <v>#NAME?</v>
      </c>
      <c r="AQ45" s="87"/>
      <c r="AR45" s="87"/>
      <c r="AS45" s="87"/>
      <c r="AT45" s="87"/>
      <c r="AV45" s="154"/>
      <c r="AW45" s="154"/>
      <c r="AX45" s="154"/>
      <c r="AY45" s="154"/>
      <c r="AZ45" s="154"/>
      <c r="BA45" s="67"/>
      <c r="BB45" s="67"/>
    </row>
    <row r="46" spans="2:54" s="2" customFormat="1" x14ac:dyDescent="0.25">
      <c r="B46" s="36"/>
      <c r="C46" s="37"/>
      <c r="D46" s="38"/>
      <c r="F46" s="194">
        <v>0</v>
      </c>
      <c r="G46" s="4">
        <v>0.01</v>
      </c>
      <c r="H46" s="38"/>
      <c r="J46" s="39"/>
      <c r="K46" s="6"/>
      <c r="L46" s="38"/>
      <c r="N46" s="39"/>
      <c r="O46" s="6"/>
      <c r="P46" s="38"/>
      <c r="R46" s="39"/>
      <c r="S46" s="6"/>
      <c r="T46" s="38"/>
      <c r="V46" s="145"/>
      <c r="W46" s="76"/>
      <c r="X46" s="79"/>
      <c r="Y46" s="79"/>
      <c r="Z46" s="147"/>
      <c r="AA46" s="79"/>
      <c r="AB46" s="79"/>
      <c r="AC46" s="79"/>
      <c r="AD46" s="145"/>
      <c r="AE46" s="76"/>
      <c r="AF46" s="79"/>
      <c r="AH46" s="111">
        <v>0.83299999999999996</v>
      </c>
      <c r="AI46" s="91" t="e">
        <f ca="1">_xll.RiskPercentile($AI$34,$AH46)</f>
        <v>#NAME?</v>
      </c>
      <c r="AJ46" s="95" t="e">
        <f ca="1">_xll.RiskPercentile($AJ$34,$AH46)</f>
        <v>#NAME?</v>
      </c>
      <c r="AK46" s="6"/>
      <c r="AL46" s="111" t="e">
        <f ca="1">_xll.RiskPercentile($C$44,$AH46)</f>
        <v>#NAME?</v>
      </c>
      <c r="AM46" s="15" t="e">
        <f ca="1">_xll.RiskPercentile($G$44,$AH46)</f>
        <v>#NAME?</v>
      </c>
      <c r="AN46" s="126" t="e">
        <f ca="1">_xll.RiskPercentile($K$44,$AH46)</f>
        <v>#NAME?</v>
      </c>
      <c r="AO46" s="111" t="e">
        <f ca="1">_xll.RiskPercentile($O$44,$AH46)</f>
        <v>#NAME?</v>
      </c>
      <c r="AP46" s="129" t="e">
        <f ca="1">_xll.RiskPercentile($S$44,$AH46)</f>
        <v>#NAME?</v>
      </c>
      <c r="AQ46" s="87"/>
      <c r="AR46" s="87"/>
      <c r="AS46" s="87"/>
      <c r="AT46" s="87"/>
      <c r="AV46" s="154"/>
      <c r="AW46" s="154"/>
      <c r="AX46" s="154"/>
      <c r="AY46" s="154"/>
      <c r="AZ46" s="154"/>
      <c r="BA46" s="67"/>
      <c r="BB46" s="67"/>
    </row>
    <row r="47" spans="2:54" s="2" customFormat="1" x14ac:dyDescent="0.25">
      <c r="B47" s="39"/>
      <c r="C47" s="6"/>
      <c r="D47" s="28"/>
      <c r="F47" s="194">
        <v>0.8</v>
      </c>
      <c r="G47" s="4">
        <v>0.25</v>
      </c>
      <c r="H47" s="38"/>
      <c r="J47" s="39"/>
      <c r="K47" s="6"/>
      <c r="L47" s="38"/>
      <c r="N47" s="39"/>
      <c r="O47" s="6"/>
      <c r="P47" s="38"/>
      <c r="R47" s="39"/>
      <c r="S47" s="6"/>
      <c r="T47" s="38"/>
      <c r="V47" s="145"/>
      <c r="W47" s="76"/>
      <c r="X47" s="79"/>
      <c r="Y47" s="79"/>
      <c r="Z47" s="147"/>
      <c r="AA47" s="79"/>
      <c r="AB47" s="79"/>
      <c r="AC47" s="79"/>
      <c r="AD47" s="145"/>
      <c r="AE47" s="76"/>
      <c r="AF47" s="79"/>
      <c r="AH47" s="111">
        <v>0.9</v>
      </c>
      <c r="AI47" s="91" t="e">
        <f ca="1">_xll.RiskPercentile($AI$34,$AH47)</f>
        <v>#NAME?</v>
      </c>
      <c r="AJ47" s="95" t="e">
        <f ca="1">_xll.RiskPercentile($AJ$34,$AH47)</f>
        <v>#NAME?</v>
      </c>
      <c r="AK47" s="6"/>
      <c r="AL47" s="111" t="e">
        <f ca="1">_xll.RiskPercentile($C$44,$AH47)</f>
        <v>#NAME?</v>
      </c>
      <c r="AM47" s="15" t="e">
        <f ca="1">_xll.RiskPercentile($G$44,$AH47)</f>
        <v>#NAME?</v>
      </c>
      <c r="AN47" s="126" t="e">
        <f ca="1">_xll.RiskPercentile($K$44,$AH47)</f>
        <v>#NAME?</v>
      </c>
      <c r="AO47" s="111" t="e">
        <f ca="1">_xll.RiskPercentile($O$44,$AH47)</f>
        <v>#NAME?</v>
      </c>
      <c r="AP47" s="129" t="e">
        <f ca="1">_xll.RiskPercentile($S$44,$AH47)</f>
        <v>#NAME?</v>
      </c>
      <c r="AQ47" s="87"/>
      <c r="AR47" s="87"/>
      <c r="AS47" s="87"/>
      <c r="AT47" s="87"/>
      <c r="AV47" s="154"/>
      <c r="AW47" s="154"/>
      <c r="AX47" s="154"/>
      <c r="AY47" s="154"/>
      <c r="AZ47" s="154"/>
      <c r="BA47" s="67"/>
      <c r="BB47" s="67"/>
    </row>
    <row r="48" spans="2:54" s="2" customFormat="1" x14ac:dyDescent="0.25">
      <c r="B48" s="39"/>
      <c r="C48" s="6"/>
      <c r="D48" s="28"/>
      <c r="F48" s="194">
        <v>0.85</v>
      </c>
      <c r="G48" s="4">
        <v>0.5</v>
      </c>
      <c r="H48" s="38"/>
      <c r="J48" s="39"/>
      <c r="K48" s="6"/>
      <c r="L48" s="38"/>
      <c r="N48" s="39"/>
      <c r="O48" s="6"/>
      <c r="P48" s="38"/>
      <c r="R48" s="39"/>
      <c r="S48" s="6"/>
      <c r="T48" s="38"/>
      <c r="V48" s="145"/>
      <c r="W48" s="76"/>
      <c r="X48" s="79"/>
      <c r="Y48" s="79"/>
      <c r="Z48" s="147"/>
      <c r="AA48" s="79"/>
      <c r="AB48" s="79"/>
      <c r="AC48" s="79"/>
      <c r="AD48" s="145"/>
      <c r="AE48" s="76"/>
      <c r="AF48" s="79"/>
      <c r="AH48" s="111">
        <v>0.95</v>
      </c>
      <c r="AI48" s="91" t="e">
        <f ca="1">_xll.RiskPercentile($AI$34,$AH48)</f>
        <v>#NAME?</v>
      </c>
      <c r="AJ48" s="95" t="e">
        <f ca="1">_xll.RiskPercentile($AJ$34,$AH48)</f>
        <v>#NAME?</v>
      </c>
      <c r="AK48" s="6"/>
      <c r="AL48" s="111" t="e">
        <f ca="1">_xll.RiskPercentile($C$44,$AH48)</f>
        <v>#NAME?</v>
      </c>
      <c r="AM48" s="15" t="e">
        <f ca="1">_xll.RiskPercentile($G$44,$AH48)</f>
        <v>#NAME?</v>
      </c>
      <c r="AN48" s="126" t="e">
        <f ca="1">_xll.RiskPercentile($K$44,$AH48)</f>
        <v>#NAME?</v>
      </c>
      <c r="AO48" s="111" t="e">
        <f ca="1">_xll.RiskPercentile($O$44,$AH48)</f>
        <v>#NAME?</v>
      </c>
      <c r="AP48" s="129" t="e">
        <f ca="1">_xll.RiskPercentile($S$44,$AH48)</f>
        <v>#NAME?</v>
      </c>
      <c r="AQ48" s="87"/>
      <c r="AR48" s="87"/>
      <c r="AS48" s="87"/>
      <c r="AT48" s="87"/>
      <c r="AV48" s="154"/>
      <c r="AW48" s="154"/>
      <c r="AX48" s="154"/>
      <c r="AY48" s="154"/>
      <c r="AZ48" s="154"/>
      <c r="BA48" s="67"/>
      <c r="BB48" s="67"/>
    </row>
    <row r="49" spans="2:54" s="2" customFormat="1" x14ac:dyDescent="0.25">
      <c r="B49" s="39"/>
      <c r="C49" s="6"/>
      <c r="D49" s="28"/>
      <c r="F49" s="194">
        <v>0.9</v>
      </c>
      <c r="G49" s="4">
        <v>0.75</v>
      </c>
      <c r="H49" s="38"/>
      <c r="J49" s="39"/>
      <c r="K49" s="6"/>
      <c r="L49" s="38"/>
      <c r="N49" s="39"/>
      <c r="O49" s="6"/>
      <c r="P49" s="38"/>
      <c r="R49" s="39"/>
      <c r="S49" s="6"/>
      <c r="T49" s="38"/>
      <c r="V49" s="145"/>
      <c r="W49" s="76"/>
      <c r="X49" s="79"/>
      <c r="Y49" s="79"/>
      <c r="Z49" s="147"/>
      <c r="AA49" s="79"/>
      <c r="AB49" s="79"/>
      <c r="AC49" s="79"/>
      <c r="AD49" s="145"/>
      <c r="AE49" s="76"/>
      <c r="AF49" s="79"/>
      <c r="AH49" s="110">
        <v>0.99</v>
      </c>
      <c r="AI49" s="90" t="e">
        <f ca="1">_xll.RiskPercentile($AI$34,$AH49)</f>
        <v>#NAME?</v>
      </c>
      <c r="AJ49" s="94" t="e">
        <f ca="1">_xll.RiskPercentile($AJ$34,$AH49)</f>
        <v>#NAME?</v>
      </c>
      <c r="AK49" s="6"/>
      <c r="AL49" s="110" t="e">
        <f ca="1">_xll.RiskPercentile($C$44,$AH49)</f>
        <v>#NAME?</v>
      </c>
      <c r="AM49" s="20" t="e">
        <f ca="1">_xll.RiskPercentile($G$44,$AH49)</f>
        <v>#NAME?</v>
      </c>
      <c r="AN49" s="125" t="e">
        <f ca="1">_xll.RiskPercentile($K$44,$AH49)</f>
        <v>#NAME?</v>
      </c>
      <c r="AO49" s="110" t="e">
        <f ca="1">_xll.RiskPercentile($O$44,$AH49)</f>
        <v>#NAME?</v>
      </c>
      <c r="AP49" s="128" t="e">
        <f ca="1">_xll.RiskPercentile($S$44,$AH49)</f>
        <v>#NAME?</v>
      </c>
      <c r="AQ49" s="87"/>
      <c r="AR49" s="87"/>
      <c r="AS49" s="87"/>
      <c r="AT49" s="87"/>
      <c r="AV49" s="67"/>
      <c r="AW49" s="67"/>
      <c r="AX49" s="67"/>
      <c r="AY49" s="67"/>
      <c r="AZ49" s="67"/>
      <c r="BA49" s="67"/>
      <c r="BB49" s="67"/>
    </row>
    <row r="50" spans="2:54" s="2" customFormat="1" x14ac:dyDescent="0.25">
      <c r="B50" s="39"/>
      <c r="C50" s="6"/>
      <c r="D50" s="28"/>
      <c r="F50" s="194">
        <v>1</v>
      </c>
      <c r="G50" s="4">
        <v>0.99</v>
      </c>
      <c r="H50" s="38"/>
      <c r="J50" s="39"/>
      <c r="K50" s="6"/>
      <c r="L50" s="38"/>
      <c r="N50" s="39"/>
      <c r="O50" s="6"/>
      <c r="P50" s="38"/>
      <c r="R50" s="39"/>
      <c r="S50" s="6"/>
      <c r="T50" s="38"/>
      <c r="V50" s="145"/>
      <c r="W50" s="76"/>
      <c r="X50" s="79"/>
      <c r="Y50" s="79"/>
      <c r="Z50" s="147"/>
      <c r="AA50" s="79"/>
      <c r="AB50" s="79"/>
      <c r="AC50" s="79"/>
      <c r="AD50" s="145"/>
      <c r="AE50" s="76"/>
      <c r="AF50" s="79"/>
      <c r="AH50" s="17" t="s">
        <v>110</v>
      </c>
      <c r="AI50" s="93" t="e">
        <f ca="1">_xll.RiskMean($AI34)</f>
        <v>#NAME?</v>
      </c>
      <c r="AJ50" s="97" t="e">
        <f ca="1">_xll.RiskMean($AJ34)</f>
        <v>#NAME?</v>
      </c>
      <c r="AK50" s="7"/>
      <c r="AL50" s="113" t="e">
        <f ca="1">_xll.RiskMean($C$44)</f>
        <v>#NAME?</v>
      </c>
      <c r="AM50" s="89" t="e">
        <f ca="1">_xll.RiskMean($G$44)</f>
        <v>#NAME?</v>
      </c>
      <c r="AN50" s="119" t="e">
        <f ca="1">_xll.RiskMean($K$44)</f>
        <v>#NAME?</v>
      </c>
      <c r="AO50" s="113" t="e">
        <f ca="1">_xll.RiskMean($O$44)</f>
        <v>#NAME?</v>
      </c>
      <c r="AP50" s="131" t="e">
        <f ca="1">_xll.RiskMean($S$44)</f>
        <v>#NAME?</v>
      </c>
      <c r="AQ50" s="88"/>
      <c r="AR50" s="88"/>
      <c r="AS50" s="88"/>
      <c r="AT50" s="88"/>
      <c r="AV50" s="67"/>
      <c r="AW50" s="67"/>
      <c r="AX50" s="67"/>
      <c r="AY50" s="67"/>
      <c r="AZ50" s="67"/>
      <c r="BA50" s="67"/>
      <c r="BB50" s="67"/>
    </row>
    <row r="51" spans="2:54" s="2" customFormat="1" x14ac:dyDescent="0.25">
      <c r="B51" s="39"/>
      <c r="C51" s="6"/>
      <c r="D51" s="28"/>
      <c r="F51" s="39"/>
      <c r="G51" s="6"/>
      <c r="H51" s="28"/>
      <c r="J51" s="39"/>
      <c r="K51" s="6"/>
      <c r="L51" s="28"/>
      <c r="N51" s="39"/>
      <c r="O51" s="6"/>
      <c r="P51" s="28"/>
      <c r="R51" s="39"/>
      <c r="S51" s="6"/>
      <c r="T51" s="28"/>
      <c r="V51" s="147"/>
      <c r="W51" s="79"/>
      <c r="X51" s="79"/>
      <c r="Y51" s="79"/>
      <c r="Z51" s="147"/>
      <c r="AA51" s="79"/>
      <c r="AB51" s="79"/>
      <c r="AC51" s="79"/>
      <c r="AD51" s="147"/>
      <c r="AE51" s="79"/>
      <c r="AF51" s="79"/>
      <c r="AH51" s="17" t="s">
        <v>111</v>
      </c>
      <c r="AI51" s="93" t="e">
        <f ca="1">_xll.RiskStdDev($AI$34)</f>
        <v>#NAME?</v>
      </c>
      <c r="AJ51" s="97" t="e">
        <f ca="1">_xll.RiskStdDev($AJ$34)</f>
        <v>#NAME?</v>
      </c>
      <c r="AK51" s="7"/>
      <c r="AL51" s="113" t="e">
        <f ca="1">_xll.RiskStdDev($C$44)</f>
        <v>#NAME?</v>
      </c>
      <c r="AM51" s="89" t="e">
        <f ca="1">_xll.RiskStdDev($G$44)</f>
        <v>#NAME?</v>
      </c>
      <c r="AN51" s="119" t="e">
        <f ca="1">_xll.RiskStdDev($K$44)</f>
        <v>#NAME?</v>
      </c>
      <c r="AO51" s="113" t="e">
        <f ca="1">_xll.RiskStdDev($O$44)</f>
        <v>#NAME?</v>
      </c>
      <c r="AP51" s="131" t="e">
        <f ca="1">_xll.RiskStdDev($S$44)</f>
        <v>#NAME?</v>
      </c>
      <c r="AQ51" s="88"/>
      <c r="AR51" s="88"/>
      <c r="AS51" s="88"/>
      <c r="AT51" s="88"/>
      <c r="AV51" s="67"/>
      <c r="AW51" s="67"/>
      <c r="AX51" s="67"/>
      <c r="AY51" s="67"/>
      <c r="AZ51" s="67"/>
      <c r="BA51" s="67"/>
      <c r="BB51" s="67"/>
    </row>
    <row r="52" spans="2:54" s="2" customFormat="1" x14ac:dyDescent="0.25">
      <c r="B52" s="164"/>
      <c r="C52" s="165"/>
      <c r="D52" s="166"/>
      <c r="F52" s="164"/>
      <c r="G52" s="165"/>
      <c r="H52" s="166"/>
      <c r="J52" s="164"/>
      <c r="K52" s="165"/>
      <c r="L52" s="166"/>
      <c r="N52" s="164"/>
      <c r="O52" s="165"/>
      <c r="P52" s="166"/>
      <c r="R52" s="164"/>
      <c r="S52" s="165"/>
      <c r="T52" s="166"/>
      <c r="V52" s="163"/>
      <c r="W52" s="163"/>
      <c r="X52" s="163"/>
      <c r="Y52" s="79"/>
      <c r="Z52" s="163"/>
      <c r="AA52" s="163"/>
      <c r="AB52" s="163"/>
      <c r="AC52" s="79"/>
      <c r="AD52" s="163"/>
      <c r="AE52" s="163"/>
      <c r="AF52" s="163"/>
      <c r="AH52" s="29"/>
      <c r="AI52" s="30"/>
      <c r="AJ52" s="30"/>
      <c r="AK52" s="49"/>
      <c r="AL52" s="30"/>
      <c r="AM52" s="30"/>
      <c r="AN52" s="30"/>
      <c r="AO52" s="30"/>
      <c r="AP52" s="30"/>
      <c r="AQ52" s="79"/>
      <c r="AR52" s="79"/>
      <c r="AS52" s="79"/>
      <c r="AT52" s="79"/>
      <c r="AV52" s="67"/>
      <c r="AW52" s="67"/>
      <c r="AX52" s="67"/>
      <c r="AY52" s="67"/>
      <c r="AZ52" s="67"/>
      <c r="BA52" s="67"/>
      <c r="BB52" s="67"/>
    </row>
    <row r="53" spans="2:54" s="2" customFormat="1" x14ac:dyDescent="0.25">
      <c r="B53" s="39"/>
      <c r="C53" s="6"/>
      <c r="D53" s="28"/>
      <c r="F53" s="36"/>
      <c r="G53" s="37"/>
      <c r="H53" s="38"/>
      <c r="J53" s="36"/>
      <c r="K53" s="37"/>
      <c r="L53" s="38"/>
      <c r="N53" s="36"/>
      <c r="O53" s="37"/>
      <c r="P53" s="38"/>
      <c r="R53" s="36"/>
      <c r="S53" s="37"/>
      <c r="T53" s="38"/>
      <c r="V53" s="147"/>
      <c r="W53" s="79"/>
      <c r="X53" s="79"/>
      <c r="Y53" s="79"/>
      <c r="Z53" s="147"/>
      <c r="AA53" s="79"/>
      <c r="AB53" s="79"/>
      <c r="AC53" s="79"/>
      <c r="AD53" s="147"/>
      <c r="AE53" s="79"/>
      <c r="AF53" s="79"/>
    </row>
    <row r="54" spans="2:54" s="25" customFormat="1" ht="211.5" customHeight="1" x14ac:dyDescent="0.25">
      <c r="B54" s="41" t="e">
        <f ca="1">_xll.RiskResultsGraph(C44,B54:D54)</f>
        <v>#NAME?</v>
      </c>
      <c r="C54" s="42"/>
      <c r="D54" s="43"/>
      <c r="F54" s="41" t="e">
        <f ca="1">_xll.RiskResultsGraph(G44,F54:H54)</f>
        <v>#NAME?</v>
      </c>
      <c r="G54" s="42"/>
      <c r="H54" s="43"/>
      <c r="J54" s="41" t="e">
        <f ca="1">_xll.RiskResultsGraph(K44,J54:L54)</f>
        <v>#NAME?</v>
      </c>
      <c r="K54" s="42"/>
      <c r="L54" s="43"/>
      <c r="N54" s="41" t="e">
        <f ca="1">_xll.RiskResultsGraph(O44,N54:P54)</f>
        <v>#NAME?</v>
      </c>
      <c r="O54" s="42"/>
      <c r="P54" s="43"/>
      <c r="R54" s="41" t="e">
        <f ca="1">_xll.RiskResultsGraph(S44,R54:T54)</f>
        <v>#NAME?</v>
      </c>
      <c r="S54" s="42"/>
      <c r="T54" s="43"/>
      <c r="V54" s="148"/>
      <c r="W54" s="77"/>
      <c r="X54" s="77"/>
      <c r="Y54" s="77"/>
      <c r="Z54" s="148"/>
      <c r="AA54" s="77"/>
      <c r="AB54" s="77"/>
      <c r="AC54" s="77"/>
      <c r="AD54" s="148"/>
      <c r="AE54" s="77"/>
      <c r="AF54" s="77"/>
      <c r="AH54" s="45" t="e">
        <f ca="1">_xll.RiskResultsGraph(AJ34,AH54:AK54)</f>
        <v>#NAME?</v>
      </c>
      <c r="AI54" s="46"/>
      <c r="AJ54" s="46"/>
      <c r="AK54" s="46"/>
      <c r="AL54" s="46"/>
      <c r="AM54" s="46"/>
      <c r="AN54" s="46"/>
      <c r="AO54" s="46"/>
      <c r="AP54" s="46"/>
      <c r="AQ54" s="1"/>
      <c r="AR54" s="1"/>
      <c r="AS54" s="1"/>
      <c r="AT54" s="1"/>
      <c r="AV54" s="73"/>
      <c r="AW54" s="73"/>
      <c r="AX54" s="73"/>
      <c r="AY54" s="73"/>
      <c r="AZ54" s="73"/>
      <c r="BA54" s="73"/>
      <c r="BB54" s="73"/>
    </row>
    <row r="55" spans="2:54" s="2" customFormat="1" ht="211.5" customHeight="1" x14ac:dyDescent="0.25">
      <c r="B55" s="36"/>
      <c r="C55" s="37"/>
      <c r="D55" s="38"/>
      <c r="F55" s="36"/>
      <c r="G55" s="37"/>
      <c r="H55" s="38"/>
      <c r="J55" s="36"/>
      <c r="K55" s="37"/>
      <c r="L55" s="38"/>
      <c r="N55" s="36"/>
      <c r="O55" s="37"/>
      <c r="P55" s="38"/>
      <c r="R55" s="36"/>
      <c r="S55" s="37"/>
      <c r="T55" s="38"/>
      <c r="V55" s="147"/>
      <c r="W55" s="79"/>
      <c r="X55" s="79"/>
      <c r="Y55" s="79"/>
      <c r="Z55" s="147"/>
      <c r="AA55" s="79"/>
      <c r="AB55" s="79"/>
      <c r="AC55" s="79"/>
      <c r="AD55" s="147"/>
      <c r="AE55" s="79"/>
      <c r="AF55" s="79"/>
      <c r="AH55" s="47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V55" s="67"/>
      <c r="AW55" s="67"/>
      <c r="AX55" s="67"/>
      <c r="AY55" s="67"/>
      <c r="AZ55" s="67"/>
      <c r="BA55" s="67"/>
      <c r="BB55" s="67"/>
    </row>
    <row r="56" spans="2:54" s="2" customFormat="1" x14ac:dyDescent="0.25">
      <c r="B56" s="44"/>
      <c r="C56" s="30"/>
      <c r="D56" s="31"/>
      <c r="F56" s="44"/>
      <c r="G56" s="30"/>
      <c r="H56" s="31"/>
      <c r="J56" s="44"/>
      <c r="K56" s="30"/>
      <c r="L56" s="31"/>
      <c r="N56" s="44"/>
      <c r="O56" s="30"/>
      <c r="P56" s="31"/>
      <c r="R56" s="44"/>
      <c r="S56" s="30"/>
      <c r="T56" s="31"/>
      <c r="V56" s="147"/>
      <c r="W56" s="79"/>
      <c r="X56" s="79"/>
      <c r="Y56" s="79"/>
      <c r="Z56" s="147"/>
      <c r="AA56" s="79"/>
      <c r="AB56" s="79"/>
      <c r="AC56" s="79"/>
      <c r="AD56" s="147"/>
      <c r="AE56" s="79"/>
      <c r="AF56" s="79"/>
      <c r="AH56" s="48"/>
      <c r="AI56" s="49"/>
      <c r="AJ56" s="49"/>
      <c r="AK56" s="49"/>
      <c r="AL56" s="49"/>
      <c r="AM56" s="49"/>
      <c r="AN56" s="49"/>
      <c r="AO56" s="49"/>
      <c r="AP56" s="49"/>
      <c r="AQ56" s="6"/>
      <c r="AR56" s="6"/>
      <c r="AS56" s="6"/>
      <c r="AT56" s="6"/>
      <c r="AV56" s="67"/>
      <c r="AW56" s="67"/>
      <c r="AX56" s="67"/>
      <c r="AY56" s="67"/>
      <c r="AZ56" s="67"/>
      <c r="BA56" s="67"/>
      <c r="BB56" s="67"/>
    </row>
    <row r="57" spans="2:54" s="2" customFormat="1" x14ac:dyDescent="0.25">
      <c r="B57" s="10"/>
      <c r="F57" s="10"/>
      <c r="J57" s="10"/>
      <c r="N57" s="10"/>
      <c r="R57" s="10"/>
      <c r="V57" s="147"/>
      <c r="W57" s="79"/>
      <c r="X57" s="79"/>
      <c r="Y57" s="79"/>
      <c r="Z57" s="147"/>
      <c r="AA57" s="79"/>
      <c r="AB57" s="79"/>
      <c r="AD57" s="10"/>
      <c r="AH57" s="10"/>
      <c r="AL57" s="10"/>
      <c r="AM57" s="10"/>
      <c r="AN57" s="10"/>
      <c r="AO57" s="10"/>
      <c r="AP57" s="10"/>
    </row>
    <row r="58" spans="2:54" s="51" customFormat="1" ht="36.75" customHeight="1" x14ac:dyDescent="0.3">
      <c r="B58" s="169"/>
      <c r="C58" s="169"/>
      <c r="D58" s="169"/>
      <c r="E58" s="138"/>
      <c r="F58" s="168"/>
      <c r="G58" s="169"/>
      <c r="H58" s="169"/>
      <c r="I58" s="138"/>
      <c r="J58" s="423" t="s">
        <v>151</v>
      </c>
      <c r="K58" s="424"/>
      <c r="L58" s="425"/>
      <c r="M58" s="52"/>
      <c r="N58" s="427"/>
      <c r="O58" s="427"/>
      <c r="P58" s="427"/>
      <c r="Q58" s="139"/>
      <c r="R58" s="423" t="s">
        <v>151</v>
      </c>
      <c r="S58" s="424"/>
      <c r="T58" s="425"/>
      <c r="U58" s="139"/>
      <c r="V58" s="423" t="s">
        <v>151</v>
      </c>
      <c r="W58" s="424"/>
      <c r="X58" s="425"/>
      <c r="Y58" s="139"/>
      <c r="Z58" s="423" t="s">
        <v>151</v>
      </c>
      <c r="AA58" s="424"/>
      <c r="AB58" s="425"/>
      <c r="AC58" s="139"/>
      <c r="AD58" s="423" t="s">
        <v>151</v>
      </c>
      <c r="AE58" s="424"/>
      <c r="AF58" s="425"/>
      <c r="AH58" s="448" t="s">
        <v>180</v>
      </c>
      <c r="AI58" s="448"/>
      <c r="AJ58" s="448"/>
      <c r="AK58" s="448"/>
      <c r="AL58" s="448"/>
      <c r="AM58" s="448"/>
      <c r="AN58" s="448"/>
      <c r="AO58" s="448"/>
      <c r="AP58" s="448"/>
      <c r="AQ58" s="448"/>
      <c r="AR58" s="448"/>
      <c r="AS58" s="448"/>
      <c r="AT58" s="448"/>
      <c r="AV58" s="429" t="s">
        <v>180</v>
      </c>
      <c r="AW58" s="430"/>
      <c r="AX58" s="430"/>
      <c r="AY58" s="430"/>
      <c r="AZ58" s="430"/>
      <c r="BA58" s="430"/>
      <c r="BB58" s="431"/>
    </row>
    <row r="59" spans="2:54" s="51" customFormat="1" ht="36.75" customHeight="1" x14ac:dyDescent="0.3">
      <c r="B59" s="169"/>
      <c r="C59" s="169"/>
      <c r="D59" s="169"/>
      <c r="E59" s="138"/>
      <c r="F59" s="168"/>
      <c r="G59" s="169"/>
      <c r="H59" s="169"/>
      <c r="I59" s="138"/>
      <c r="J59" s="435" t="s">
        <v>244</v>
      </c>
      <c r="K59" s="436"/>
      <c r="L59" s="437"/>
      <c r="M59" s="52"/>
      <c r="N59" s="415"/>
      <c r="O59" s="415"/>
      <c r="P59" s="415"/>
      <c r="Q59" s="139"/>
      <c r="R59" s="435" t="s">
        <v>239</v>
      </c>
      <c r="S59" s="436"/>
      <c r="T59" s="437"/>
      <c r="U59" s="139"/>
      <c r="V59" s="435" t="s">
        <v>240</v>
      </c>
      <c r="W59" s="436"/>
      <c r="X59" s="437"/>
      <c r="Y59" s="139"/>
      <c r="Z59" s="435" t="s">
        <v>241</v>
      </c>
      <c r="AA59" s="436"/>
      <c r="AB59" s="437"/>
      <c r="AC59" s="139"/>
      <c r="AD59" s="435" t="s">
        <v>237</v>
      </c>
      <c r="AE59" s="436"/>
      <c r="AF59" s="437"/>
      <c r="AH59" s="277" t="s">
        <v>274</v>
      </c>
      <c r="AI59" s="269" t="e">
        <f ca="1">_xll.RiskOutput("A0_S_N2_Factor_EstH_Straw")+C44*G44/K44*K69*O44*S69*W69*AA69*AE69</f>
        <v>#NAME?</v>
      </c>
      <c r="AJ59" s="269" t="e">
        <f ca="1">_xll.RiskOutput("A0_S_N2_EstH_Straw")+$AJ$7*C44*G44/K44*K69*O44*S69*W69*AA69*AE69</f>
        <v>#NAME?</v>
      </c>
      <c r="AK59" s="270" t="s">
        <v>281</v>
      </c>
      <c r="AL59" s="230"/>
      <c r="AM59" s="230"/>
      <c r="AN59" s="230"/>
      <c r="AO59" s="230"/>
      <c r="AP59" s="230"/>
      <c r="AQ59" s="230"/>
      <c r="AR59" s="230"/>
      <c r="AS59" s="230"/>
      <c r="AT59" s="230"/>
      <c r="AV59" s="68" t="s">
        <v>84</v>
      </c>
      <c r="AW59" s="69"/>
      <c r="AX59" s="69"/>
      <c r="AY59" s="69"/>
      <c r="AZ59" s="69"/>
      <c r="BA59" s="69"/>
      <c r="BB59" s="69"/>
    </row>
    <row r="60" spans="2:54" s="2" customFormat="1" ht="33.75" customHeight="1" x14ac:dyDescent="0.25">
      <c r="B60" s="162"/>
      <c r="C60" s="162"/>
      <c r="D60" s="162"/>
      <c r="E60" s="79"/>
      <c r="F60" s="162"/>
      <c r="G60" s="162"/>
      <c r="H60" s="162"/>
      <c r="I60" s="79"/>
      <c r="J60" s="416" t="s">
        <v>246</v>
      </c>
      <c r="K60" s="417"/>
      <c r="L60" s="418"/>
      <c r="N60" s="422"/>
      <c r="O60" s="422"/>
      <c r="P60" s="422"/>
      <c r="Q60" s="79"/>
      <c r="R60" s="416" t="s">
        <v>122</v>
      </c>
      <c r="S60" s="417"/>
      <c r="T60" s="418"/>
      <c r="U60" s="79"/>
      <c r="V60" s="416" t="s">
        <v>217</v>
      </c>
      <c r="W60" s="417"/>
      <c r="X60" s="418"/>
      <c r="Y60" s="79"/>
      <c r="Z60" s="416" t="s">
        <v>247</v>
      </c>
      <c r="AA60" s="417"/>
      <c r="AB60" s="418"/>
      <c r="AC60" s="79"/>
      <c r="AD60" s="416" t="s">
        <v>123</v>
      </c>
      <c r="AE60" s="417"/>
      <c r="AF60" s="418"/>
      <c r="AH60" s="231"/>
      <c r="AI60" s="231"/>
      <c r="AJ60" s="231"/>
      <c r="AK60" s="268" t="s">
        <v>288</v>
      </c>
      <c r="AL60" s="231"/>
      <c r="AM60" s="231"/>
      <c r="AN60" s="332"/>
      <c r="AO60" s="231"/>
      <c r="AP60" s="231"/>
      <c r="AQ60" s="231"/>
      <c r="AR60" s="231"/>
      <c r="AS60" s="231"/>
      <c r="AT60" s="231"/>
      <c r="AV60" s="67"/>
      <c r="AW60" s="67"/>
      <c r="AX60" s="67"/>
      <c r="AY60" s="67"/>
      <c r="AZ60" s="67"/>
      <c r="BA60" s="67"/>
      <c r="BB60" s="67"/>
    </row>
    <row r="61" spans="2:54" s="2" customFormat="1" x14ac:dyDescent="0.25">
      <c r="B61" s="147"/>
      <c r="C61" s="79"/>
      <c r="D61" s="79"/>
      <c r="E61" s="79"/>
      <c r="F61" s="140"/>
      <c r="G61" s="76"/>
      <c r="H61" s="141"/>
      <c r="I61" s="79"/>
      <c r="J61" s="32"/>
      <c r="K61" s="9"/>
      <c r="L61" s="33"/>
      <c r="N61" s="180"/>
      <c r="O61" s="176"/>
      <c r="P61" s="181"/>
      <c r="Q61" s="79"/>
      <c r="R61" s="32"/>
      <c r="S61" s="9"/>
      <c r="T61" s="33"/>
      <c r="U61" s="79"/>
      <c r="V61" s="32"/>
      <c r="W61" s="9"/>
      <c r="X61" s="33"/>
      <c r="Y61" s="79"/>
      <c r="Z61" s="32"/>
      <c r="AA61" s="9"/>
      <c r="AB61" s="33"/>
      <c r="AC61" s="79"/>
      <c r="AD61" s="32"/>
      <c r="AE61" s="9"/>
      <c r="AF61" s="33"/>
      <c r="AH61" s="70" t="s">
        <v>90</v>
      </c>
      <c r="AI61" s="6" t="s">
        <v>311</v>
      </c>
      <c r="AJ61" s="232" t="str">
        <f>AH59</f>
        <v>N2_EstH_straw=</v>
      </c>
      <c r="AK61" s="6"/>
      <c r="AL61" s="232" t="str">
        <f>B44</f>
        <v>S_B1_Surv_Stor</v>
      </c>
      <c r="AM61" s="232" t="str">
        <f>F44</f>
        <v>S_B2a_Surv_RROpreplantCyL</v>
      </c>
      <c r="AN61" s="232" t="str">
        <f>J44</f>
        <v>S_B3a_Conv_Packs2ha</v>
      </c>
      <c r="AO61" s="232" t="str">
        <f>J69</f>
        <v>S_B3b_Conv_Runner2ha</v>
      </c>
      <c r="AP61" s="232" t="str">
        <f>N44</f>
        <v>S_B4_Surv_RROpostPlant</v>
      </c>
      <c r="AQ61" s="232" t="str">
        <f>R69</f>
        <v>S_B2b_Surv_RROprefruitH</v>
      </c>
      <c r="AR61" s="232" t="str">
        <f>V69</f>
        <v>S_B2c_Prop_TransfRun</v>
      </c>
      <c r="AS61" s="232" t="str">
        <f>Z69</f>
        <v>S_B3c_Conv_InfRun2ha</v>
      </c>
      <c r="AT61" s="232" t="str">
        <f>AD69</f>
        <v>S_B5b_Suit_EnvironH</v>
      </c>
      <c r="AV61" s="70" t="s">
        <v>91</v>
      </c>
      <c r="AW61" s="70" t="s">
        <v>92</v>
      </c>
      <c r="AX61" s="70" t="s">
        <v>93</v>
      </c>
      <c r="AY61" s="70" t="s">
        <v>94</v>
      </c>
      <c r="AZ61" s="70" t="s">
        <v>95</v>
      </c>
      <c r="BA61" s="70" t="s">
        <v>96</v>
      </c>
      <c r="BB61" s="70" t="s">
        <v>97</v>
      </c>
    </row>
    <row r="62" spans="2:54" s="2" customFormat="1" x14ac:dyDescent="0.25">
      <c r="B62" s="140"/>
      <c r="C62" s="76"/>
      <c r="D62" s="141"/>
      <c r="E62" s="79"/>
      <c r="F62" s="140"/>
      <c r="G62" s="76"/>
      <c r="H62" s="141"/>
      <c r="I62" s="79"/>
      <c r="J62" s="32" t="str">
        <f>J59</f>
        <v>S_B3b_Conv_Runner2ha</v>
      </c>
      <c r="K62" s="4" t="s">
        <v>98</v>
      </c>
      <c r="L62" s="33" t="s">
        <v>99</v>
      </c>
      <c r="N62" s="180"/>
      <c r="O62" s="176"/>
      <c r="P62" s="181"/>
      <c r="Q62" s="79"/>
      <c r="R62" s="32" t="str">
        <f>R59</f>
        <v>S_B2b_Surv_RROprefruitH</v>
      </c>
      <c r="S62" s="4" t="s">
        <v>98</v>
      </c>
      <c r="T62" s="33" t="s">
        <v>99</v>
      </c>
      <c r="U62" s="79"/>
      <c r="V62" s="32" t="str">
        <f>V59</f>
        <v>S_B2c_Prop_TransfRun</v>
      </c>
      <c r="W62" s="4" t="s">
        <v>98</v>
      </c>
      <c r="X62" s="33" t="s">
        <v>99</v>
      </c>
      <c r="Y62" s="79"/>
      <c r="Z62" s="32" t="str">
        <f>Z59</f>
        <v>S_B3c_Conv_InfRun2ha</v>
      </c>
      <c r="AA62" s="4" t="s">
        <v>98</v>
      </c>
      <c r="AB62" s="33" t="s">
        <v>99</v>
      </c>
      <c r="AC62" s="79"/>
      <c r="AD62" s="32" t="str">
        <f>AD59</f>
        <v>S_B5b_Suit_EnvironH</v>
      </c>
      <c r="AE62" s="4" t="s">
        <v>98</v>
      </c>
      <c r="AF62" s="33" t="s">
        <v>99</v>
      </c>
      <c r="AH62" s="110">
        <v>0.01</v>
      </c>
      <c r="AI62" s="90" t="e">
        <f ca="1">_xll.RiskPercentile($AI$59,$AH62)</f>
        <v>#NAME?</v>
      </c>
      <c r="AJ62" s="94" t="e">
        <f ca="1">_xll.RiskPercentile($AJ$59,$AH62)</f>
        <v>#NAME?</v>
      </c>
      <c r="AK62" s="6"/>
      <c r="AL62" s="110" t="e">
        <f ca="1">_xll.RiskPercentile($C$44,$AH62)</f>
        <v>#NAME?</v>
      </c>
      <c r="AM62" s="20" t="e">
        <f ca="1">_xll.RiskPercentile($G$44,$AH62)</f>
        <v>#NAME?</v>
      </c>
      <c r="AN62" s="60" t="e">
        <f ca="1">_xll.RiskPercentile($K$44,$AH62)</f>
        <v>#NAME?</v>
      </c>
      <c r="AO62" s="60" t="e">
        <f ca="1">_xll.RiskPercentile($K$69,$AH62)</f>
        <v>#NAME?</v>
      </c>
      <c r="AP62" s="110" t="e">
        <f ca="1">_xll.RiskPercentile($O$44,$AH62)</f>
        <v>#NAME?</v>
      </c>
      <c r="AQ62" s="110" t="e">
        <f ca="1">_xll.RiskPercentile($S$69,$AH62)</f>
        <v>#NAME?</v>
      </c>
      <c r="AR62" s="110" t="e">
        <f ca="1">_xll.RiskPercentile($W$69,$AH62)</f>
        <v>#NAME?</v>
      </c>
      <c r="AS62" s="56" t="e">
        <f ca="1">_xll.RiskPercentile($AA$69,$AH62)</f>
        <v>#NAME?</v>
      </c>
      <c r="AT62" s="110" t="e">
        <f ca="1">_xll.RiskPercentile($AE$69,$AH62)</f>
        <v>#NAME?</v>
      </c>
      <c r="AV62" s="72" t="s">
        <v>100</v>
      </c>
      <c r="AW62" s="72" t="s">
        <v>339</v>
      </c>
      <c r="AX62" s="72" t="s">
        <v>240</v>
      </c>
      <c r="AY62" s="72" t="s">
        <v>340</v>
      </c>
      <c r="AZ62" s="72">
        <v>0.24199999999999999</v>
      </c>
      <c r="BA62" s="72">
        <f>AZ62^2</f>
        <v>5.8563999999999998E-2</v>
      </c>
      <c r="BB62" s="394">
        <f>BA62/$BA$68</f>
        <v>0.23892653592424717</v>
      </c>
    </row>
    <row r="63" spans="2:54" s="2" customFormat="1" x14ac:dyDescent="0.25">
      <c r="B63" s="161"/>
      <c r="C63" s="76"/>
      <c r="D63" s="143"/>
      <c r="E63" s="79"/>
      <c r="F63" s="142"/>
      <c r="G63" s="76"/>
      <c r="H63" s="143"/>
      <c r="I63" s="79"/>
      <c r="J63" s="189"/>
      <c r="K63" s="4">
        <v>0.01</v>
      </c>
      <c r="L63" s="135" t="e">
        <f ca="1">_xll.RiskPercentile(K69,K63)</f>
        <v>#NAME?</v>
      </c>
      <c r="N63" s="212"/>
      <c r="O63" s="176"/>
      <c r="P63" s="200"/>
      <c r="Q63" s="79"/>
      <c r="R63" s="194">
        <v>0</v>
      </c>
      <c r="S63" s="4">
        <v>0.01</v>
      </c>
      <c r="T63" s="256" t="e">
        <f ca="1">_xll.RiskPercentile(S69,S63)</f>
        <v>#NAME?</v>
      </c>
      <c r="U63" s="79"/>
      <c r="V63" s="173">
        <v>0</v>
      </c>
      <c r="W63" s="252">
        <v>0.01</v>
      </c>
      <c r="X63" s="248" t="e">
        <f ca="1">_xll.RiskPercentile(W69,W63)</f>
        <v>#NAME?</v>
      </c>
      <c r="Y63" s="79"/>
      <c r="Z63" s="192"/>
      <c r="AA63" s="4">
        <v>0.01</v>
      </c>
      <c r="AB63" s="207" t="e">
        <f ca="1">_xll.RiskPercentile(AA69,AA63)</f>
        <v>#NAME?</v>
      </c>
      <c r="AC63" s="79"/>
      <c r="AD63" s="192"/>
      <c r="AE63" s="4">
        <v>0.01</v>
      </c>
      <c r="AF63" s="132" t="e">
        <f ca="1">_xll.RiskPercentile(AE69,AE63)</f>
        <v>#NAME?</v>
      </c>
      <c r="AH63" s="111">
        <v>0.05</v>
      </c>
      <c r="AI63" s="91" t="e">
        <f ca="1">_xll.RiskPercentile($AI$59,$AH63)</f>
        <v>#NAME?</v>
      </c>
      <c r="AJ63" s="95" t="e">
        <f ca="1">_xll.RiskPercentile($AJ$59,$AH63)</f>
        <v>#NAME?</v>
      </c>
      <c r="AK63" s="6"/>
      <c r="AL63" s="111" t="e">
        <f ca="1">_xll.RiskPercentile($C$44,$AH63)</f>
        <v>#NAME?</v>
      </c>
      <c r="AM63" s="15" t="e">
        <f ca="1">_xll.RiskPercentile($G$44,$AH63)</f>
        <v>#NAME?</v>
      </c>
      <c r="AN63" s="61" t="e">
        <f ca="1">_xll.RiskPercentile($K$44,$AH63)</f>
        <v>#NAME?</v>
      </c>
      <c r="AO63" s="61" t="e">
        <f ca="1">_xll.RiskPercentile($K$69,$AH63)</f>
        <v>#NAME?</v>
      </c>
      <c r="AP63" s="111" t="e">
        <f ca="1">_xll.RiskPercentile($O$44,$AH63)</f>
        <v>#NAME?</v>
      </c>
      <c r="AQ63" s="111" t="e">
        <f ca="1">_xll.RiskPercentile($S$69,$AH63)</f>
        <v>#NAME?</v>
      </c>
      <c r="AR63" s="111" t="e">
        <f ca="1">_xll.RiskPercentile($W$69,$AH63)</f>
        <v>#NAME?</v>
      </c>
      <c r="AS63" s="57" t="e">
        <f ca="1">_xll.RiskPercentile($AA$69,$AH63)</f>
        <v>#NAME?</v>
      </c>
      <c r="AT63" s="111" t="e">
        <f ca="1">_xll.RiskPercentile($AE$69,$AH63)</f>
        <v>#NAME?</v>
      </c>
      <c r="AV63" s="72" t="s">
        <v>101</v>
      </c>
      <c r="AW63" s="72" t="s">
        <v>205</v>
      </c>
      <c r="AX63" s="72" t="s">
        <v>239</v>
      </c>
      <c r="AY63" s="72" t="s">
        <v>338</v>
      </c>
      <c r="AZ63" s="72">
        <v>0.23300000000000001</v>
      </c>
      <c r="BA63" s="72">
        <f>AZ63^2</f>
        <v>5.4289000000000004E-2</v>
      </c>
      <c r="BB63" s="394">
        <f t="shared" ref="BB63:BB68" si="1">BA63/$BA$68</f>
        <v>0.22148560051894434</v>
      </c>
    </row>
    <row r="64" spans="2:54" s="2" customFormat="1" x14ac:dyDescent="0.25">
      <c r="B64" s="161"/>
      <c r="C64" s="76"/>
      <c r="D64" s="143"/>
      <c r="E64" s="79"/>
      <c r="F64" s="142"/>
      <c r="G64" s="76"/>
      <c r="H64" s="143"/>
      <c r="I64" s="79"/>
      <c r="J64" s="189"/>
      <c r="K64" s="4">
        <v>0.25</v>
      </c>
      <c r="L64" s="135" t="e">
        <f ca="1">_xll.RiskPercentile(K69,K64)</f>
        <v>#NAME?</v>
      </c>
      <c r="N64" s="212"/>
      <c r="O64" s="176"/>
      <c r="P64" s="200"/>
      <c r="Q64" s="79"/>
      <c r="R64" s="194">
        <v>0.05</v>
      </c>
      <c r="S64" s="4">
        <v>0.25</v>
      </c>
      <c r="T64" s="256" t="e">
        <f ca="1">_xll.RiskPercentile(S69,S64)</f>
        <v>#NAME?</v>
      </c>
      <c r="U64" s="79"/>
      <c r="V64" s="173">
        <v>6.0000000000000001E-3</v>
      </c>
      <c r="W64" s="252">
        <v>0.25</v>
      </c>
      <c r="X64" s="248" t="e">
        <f ca="1">_xll.RiskPercentile(W69,W64)</f>
        <v>#NAME?</v>
      </c>
      <c r="Y64" s="79"/>
      <c r="Z64" s="192"/>
      <c r="AA64" s="4">
        <v>0.25</v>
      </c>
      <c r="AB64" s="207" t="e">
        <f ca="1">_xll.RiskPercentile(AA69,AA64)</f>
        <v>#NAME?</v>
      </c>
      <c r="AC64" s="79"/>
      <c r="AD64" s="192"/>
      <c r="AE64" s="4">
        <v>0.25</v>
      </c>
      <c r="AF64" s="132" t="e">
        <f ca="1">_xll.RiskPercentile(AE69,AE64)</f>
        <v>#NAME?</v>
      </c>
      <c r="AH64" s="111">
        <v>0.1</v>
      </c>
      <c r="AI64" s="91" t="e">
        <f ca="1">_xll.RiskPercentile($AI$59,$AH64)</f>
        <v>#NAME?</v>
      </c>
      <c r="AJ64" s="95" t="e">
        <f ca="1">_xll.RiskPercentile($AJ$59,$AH64)</f>
        <v>#NAME?</v>
      </c>
      <c r="AK64" s="6"/>
      <c r="AL64" s="111" t="e">
        <f ca="1">_xll.RiskPercentile($C$44,$AH64)</f>
        <v>#NAME?</v>
      </c>
      <c r="AM64" s="15" t="e">
        <f ca="1">_xll.RiskPercentile($G$44,$AH64)</f>
        <v>#NAME?</v>
      </c>
      <c r="AN64" s="61" t="e">
        <f ca="1">_xll.RiskPercentile($K$44,$AH64)</f>
        <v>#NAME?</v>
      </c>
      <c r="AO64" s="61" t="e">
        <f ca="1">_xll.RiskPercentile($K$69,$AH64)</f>
        <v>#NAME?</v>
      </c>
      <c r="AP64" s="111" t="e">
        <f ca="1">_xll.RiskPercentile($O$44,$AH64)</f>
        <v>#NAME?</v>
      </c>
      <c r="AQ64" s="111" t="e">
        <f ca="1">_xll.RiskPercentile($S$69,$AH64)</f>
        <v>#NAME?</v>
      </c>
      <c r="AR64" s="111" t="e">
        <f ca="1">_xll.RiskPercentile($W$69,$AH64)</f>
        <v>#NAME?</v>
      </c>
      <c r="AS64" s="57" t="e">
        <f ca="1">_xll.RiskPercentile($AA$69,$AH64)</f>
        <v>#NAME?</v>
      </c>
      <c r="AT64" s="111" t="e">
        <f ca="1">_xll.RiskPercentile($AE$69,$AH64)</f>
        <v>#NAME?</v>
      </c>
      <c r="AV64" s="72" t="s">
        <v>102</v>
      </c>
      <c r="AW64" s="72" t="s">
        <v>200</v>
      </c>
      <c r="AX64" s="72" t="s">
        <v>333</v>
      </c>
      <c r="AY64" s="72" t="s">
        <v>334</v>
      </c>
      <c r="AZ64" s="72">
        <v>0.224</v>
      </c>
      <c r="BA64" s="72">
        <f>AZ64^2</f>
        <v>5.0176000000000005E-2</v>
      </c>
      <c r="BB64" s="394">
        <f t="shared" si="1"/>
        <v>0.20470558477110559</v>
      </c>
    </row>
    <row r="65" spans="2:54" s="2" customFormat="1" x14ac:dyDescent="0.25">
      <c r="B65" s="161"/>
      <c r="C65" s="76"/>
      <c r="D65" s="143"/>
      <c r="E65" s="79"/>
      <c r="F65" s="142"/>
      <c r="G65" s="76"/>
      <c r="H65" s="143"/>
      <c r="I65" s="79"/>
      <c r="J65" s="189"/>
      <c r="K65" s="4">
        <v>0.5</v>
      </c>
      <c r="L65" s="135" t="e">
        <f ca="1">_xll.RiskPercentile(K69,K65)</f>
        <v>#NAME?</v>
      </c>
      <c r="N65" s="212"/>
      <c r="O65" s="176"/>
      <c r="P65" s="200"/>
      <c r="Q65" s="79"/>
      <c r="R65" s="194">
        <v>0.1</v>
      </c>
      <c r="S65" s="4">
        <v>0.5</v>
      </c>
      <c r="T65" s="256" t="e">
        <f ca="1">_xll.RiskPercentile(S69,S65)</f>
        <v>#NAME?</v>
      </c>
      <c r="U65" s="79"/>
      <c r="V65" s="173">
        <v>8.0000000000000002E-3</v>
      </c>
      <c r="W65" s="252">
        <v>0.5</v>
      </c>
      <c r="X65" s="248" t="e">
        <f ca="1">_xll.RiskPercentile(W69,W65)</f>
        <v>#NAME?</v>
      </c>
      <c r="Y65" s="79"/>
      <c r="Z65" s="192"/>
      <c r="AA65" s="4">
        <v>0.5</v>
      </c>
      <c r="AB65" s="207" t="e">
        <f ca="1">_xll.RiskPercentile(AA69,AA65)</f>
        <v>#NAME?</v>
      </c>
      <c r="AC65" s="79"/>
      <c r="AD65" s="192"/>
      <c r="AE65" s="4">
        <v>0.5</v>
      </c>
      <c r="AF65" s="132" t="e">
        <f ca="1">_xll.RiskPercentile(AE69,AE65)</f>
        <v>#NAME?</v>
      </c>
      <c r="AH65" s="111">
        <v>0.16600000000000001</v>
      </c>
      <c r="AI65" s="91" t="e">
        <f ca="1">_xll.RiskPercentile($AI$59,$AH65)</f>
        <v>#NAME?</v>
      </c>
      <c r="AJ65" s="95" t="e">
        <f ca="1">_xll.RiskPercentile($AJ$59,$AH65)</f>
        <v>#NAME?</v>
      </c>
      <c r="AK65" s="6"/>
      <c r="AL65" s="111" t="e">
        <f ca="1">_xll.RiskPercentile($C$44,$AH65)</f>
        <v>#NAME?</v>
      </c>
      <c r="AM65" s="15" t="e">
        <f ca="1">_xll.RiskPercentile($G$44,$AH65)</f>
        <v>#NAME?</v>
      </c>
      <c r="AN65" s="61" t="e">
        <f ca="1">_xll.RiskPercentile($K$44,$AH65)</f>
        <v>#NAME?</v>
      </c>
      <c r="AO65" s="61" t="e">
        <f ca="1">_xll.RiskPercentile($K$69,$AH65)</f>
        <v>#NAME?</v>
      </c>
      <c r="AP65" s="111" t="e">
        <f ca="1">_xll.RiskPercentile($O$44,$AH65)</f>
        <v>#NAME?</v>
      </c>
      <c r="AQ65" s="111" t="e">
        <f ca="1">_xll.RiskPercentile($S$69,$AH65)</f>
        <v>#NAME?</v>
      </c>
      <c r="AR65" s="111" t="e">
        <f ca="1">_xll.RiskPercentile($W$69,$AH65)</f>
        <v>#NAME?</v>
      </c>
      <c r="AS65" s="57" t="e">
        <f ca="1">_xll.RiskPercentile($AA$69,$AH65)</f>
        <v>#NAME?</v>
      </c>
      <c r="AT65" s="111" t="e">
        <f ca="1">_xll.RiskPercentile($AE$69,$AH65)</f>
        <v>#NAME?</v>
      </c>
      <c r="AV65" s="72" t="s">
        <v>117</v>
      </c>
      <c r="AW65" s="72" t="s">
        <v>201</v>
      </c>
      <c r="AX65" s="72" t="s">
        <v>235</v>
      </c>
      <c r="AY65" s="72" t="s">
        <v>335</v>
      </c>
      <c r="AZ65" s="72">
        <v>0.222</v>
      </c>
      <c r="BA65" s="72">
        <f>AZ65^2</f>
        <v>4.9284000000000001E-2</v>
      </c>
      <c r="BB65" s="394">
        <f t="shared" si="1"/>
        <v>0.20106644690408099</v>
      </c>
    </row>
    <row r="66" spans="2:54" s="2" customFormat="1" x14ac:dyDescent="0.25">
      <c r="B66" s="161"/>
      <c r="C66" s="76"/>
      <c r="D66" s="143"/>
      <c r="E66" s="79"/>
      <c r="F66" s="142"/>
      <c r="G66" s="76"/>
      <c r="H66" s="143"/>
      <c r="I66" s="79"/>
      <c r="J66" s="189"/>
      <c r="K66" s="4">
        <v>0.75</v>
      </c>
      <c r="L66" s="135" t="e">
        <f ca="1">_xll.RiskPercentile(K69,K66)</f>
        <v>#NAME?</v>
      </c>
      <c r="N66" s="212"/>
      <c r="O66" s="176"/>
      <c r="P66" s="200"/>
      <c r="Q66" s="79"/>
      <c r="R66" s="194">
        <v>0.2</v>
      </c>
      <c r="S66" s="4">
        <v>0.75</v>
      </c>
      <c r="T66" s="256" t="e">
        <f ca="1">_xll.RiskPercentile(S69,S66)</f>
        <v>#NAME?</v>
      </c>
      <c r="U66" s="79"/>
      <c r="V66" s="173">
        <v>1.4999999999999999E-2</v>
      </c>
      <c r="W66" s="252">
        <v>0.75</v>
      </c>
      <c r="X66" s="248" t="e">
        <f ca="1">_xll.RiskPercentile(W69,W66)</f>
        <v>#NAME?</v>
      </c>
      <c r="Y66" s="79"/>
      <c r="Z66" s="192"/>
      <c r="AA66" s="4">
        <v>0.75</v>
      </c>
      <c r="AB66" s="207" t="e">
        <f ca="1">_xll.RiskPercentile(AA69,AA66)</f>
        <v>#NAME?</v>
      </c>
      <c r="AC66" s="79"/>
      <c r="AD66" s="192"/>
      <c r="AE66" s="4">
        <v>0.75</v>
      </c>
      <c r="AF66" s="132" t="e">
        <f ca="1">_xll.RiskPercentile(AE69,AE66)</f>
        <v>#NAME?</v>
      </c>
      <c r="AH66" s="110">
        <v>0.25</v>
      </c>
      <c r="AI66" s="90" t="e">
        <f ca="1">_xll.RiskPercentile($AI$59,$AH66)</f>
        <v>#NAME?</v>
      </c>
      <c r="AJ66" s="94" t="e">
        <f ca="1">_xll.RiskPercentile($AJ$59,$AH66)</f>
        <v>#NAME?</v>
      </c>
      <c r="AK66" s="6"/>
      <c r="AL66" s="110" t="e">
        <f ca="1">_xll.RiskPercentile($C$44,$AH66)</f>
        <v>#NAME?</v>
      </c>
      <c r="AM66" s="20" t="e">
        <f ca="1">_xll.RiskPercentile($G$44,$AH66)</f>
        <v>#NAME?</v>
      </c>
      <c r="AN66" s="60" t="e">
        <f ca="1">_xll.RiskPercentile($K$44,$AH66)</f>
        <v>#NAME?</v>
      </c>
      <c r="AO66" s="60" t="e">
        <f ca="1">_xll.RiskPercentile($K$69,$AH66)</f>
        <v>#NAME?</v>
      </c>
      <c r="AP66" s="110" t="e">
        <f ca="1">_xll.RiskPercentile($O$44,$AH66)</f>
        <v>#NAME?</v>
      </c>
      <c r="AQ66" s="110" t="e">
        <f ca="1">_xll.RiskPercentile($S$69,$AH66)</f>
        <v>#NAME?</v>
      </c>
      <c r="AR66" s="110" t="e">
        <f ca="1">_xll.RiskPercentile($W$69,$AH66)</f>
        <v>#NAME?</v>
      </c>
      <c r="AS66" s="56" t="e">
        <f ca="1">_xll.RiskPercentile($AA$69,$AH66)</f>
        <v>#NAME?</v>
      </c>
      <c r="AT66" s="110" t="e">
        <f ca="1">_xll.RiskPercentile($AE$69,$AH66)</f>
        <v>#NAME?</v>
      </c>
      <c r="AV66" s="72" t="s">
        <v>118</v>
      </c>
      <c r="AW66" s="72" t="s">
        <v>202</v>
      </c>
      <c r="AX66" s="72" t="s">
        <v>80</v>
      </c>
      <c r="AY66" s="72" t="s">
        <v>378</v>
      </c>
      <c r="AZ66" s="72">
        <v>-0.13200000000000001</v>
      </c>
      <c r="BA66" s="72">
        <f t="shared" ref="BA66:BA67" si="2">AZ66^2</f>
        <v>1.7424000000000002E-2</v>
      </c>
      <c r="BB66" s="394">
        <f t="shared" ref="BB66:BB67" si="3">BA66/$BA$68</f>
        <v>7.1085580936139661E-2</v>
      </c>
    </row>
    <row r="67" spans="2:54" s="2" customFormat="1" x14ac:dyDescent="0.25">
      <c r="B67" s="161"/>
      <c r="C67" s="76"/>
      <c r="D67" s="143"/>
      <c r="E67" s="79"/>
      <c r="F67" s="142"/>
      <c r="G67" s="76"/>
      <c r="H67" s="143"/>
      <c r="I67" s="79"/>
      <c r="J67" s="189"/>
      <c r="K67" s="4">
        <v>0.99</v>
      </c>
      <c r="L67" s="135" t="e">
        <f ca="1">_xll.RiskPercentile(K69,K67)</f>
        <v>#NAME?</v>
      </c>
      <c r="N67" s="212"/>
      <c r="O67" s="176"/>
      <c r="P67" s="200"/>
      <c r="Q67" s="79"/>
      <c r="R67" s="194">
        <v>1</v>
      </c>
      <c r="S67" s="4">
        <v>0.99</v>
      </c>
      <c r="T67" s="256" t="e">
        <f ca="1">_xll.RiskPercentile(S69,S67)</f>
        <v>#NAME?</v>
      </c>
      <c r="U67" s="79"/>
      <c r="V67" s="173">
        <v>0.05</v>
      </c>
      <c r="W67" s="252">
        <v>0.99</v>
      </c>
      <c r="X67" s="248" t="e">
        <f ca="1">_xll.RiskPercentile(W69,W67)</f>
        <v>#NAME?</v>
      </c>
      <c r="Y67" s="79"/>
      <c r="Z67" s="192"/>
      <c r="AA67" s="4">
        <v>0.99</v>
      </c>
      <c r="AB67" s="207" t="e">
        <f ca="1">_xll.RiskPercentile(AA69,AA67)</f>
        <v>#NAME?</v>
      </c>
      <c r="AC67" s="79"/>
      <c r="AD67" s="192"/>
      <c r="AE67" s="4">
        <v>0.99</v>
      </c>
      <c r="AF67" s="132" t="e">
        <f ca="1">_xll.RiskPercentile(AE69,AE67)</f>
        <v>#NAME?</v>
      </c>
      <c r="AH67" s="113">
        <v>0.33300000000000002</v>
      </c>
      <c r="AI67" s="222" t="e">
        <f ca="1">_xll.RiskPercentile($AI$59,$AH67)</f>
        <v>#NAME?</v>
      </c>
      <c r="AJ67" s="223" t="e">
        <f ca="1">_xll.RiskPercentile($AJ$59,$AH67)</f>
        <v>#NAME?</v>
      </c>
      <c r="AK67" s="7"/>
      <c r="AL67" s="216" t="e">
        <f ca="1">_xll.RiskPercentile($C$44,$AH67)</f>
        <v>#NAME?</v>
      </c>
      <c r="AM67" s="217" t="e">
        <f ca="1">_xll.RiskPercentile($G$44,$AH67)</f>
        <v>#NAME?</v>
      </c>
      <c r="AN67" s="220" t="e">
        <f ca="1">_xll.RiskPercentile($K$44,$AH67)</f>
        <v>#NAME?</v>
      </c>
      <c r="AO67" s="220" t="e">
        <f ca="1">_xll.RiskPercentile($K$69,$AH67)</f>
        <v>#NAME?</v>
      </c>
      <c r="AP67" s="216" t="e">
        <f ca="1">_xll.RiskPercentile($O$44,$AH67)</f>
        <v>#NAME?</v>
      </c>
      <c r="AQ67" s="216" t="e">
        <f ca="1">_xll.RiskPercentile($S$69,$AH67)</f>
        <v>#NAME?</v>
      </c>
      <c r="AR67" s="216" t="e">
        <f ca="1">_xll.RiskPercentile($W$69,$AH67)</f>
        <v>#NAME?</v>
      </c>
      <c r="AS67" s="325" t="e">
        <f ca="1">_xll.RiskPercentile($AA$69,$AH67)</f>
        <v>#NAME?</v>
      </c>
      <c r="AT67" s="216" t="e">
        <f ca="1">_xll.RiskPercentile($AE$69,$AH67)</f>
        <v>#NAME?</v>
      </c>
      <c r="AV67" s="72" t="s">
        <v>341</v>
      </c>
      <c r="AW67" s="72" t="s">
        <v>204</v>
      </c>
      <c r="AX67" s="72" t="s">
        <v>242</v>
      </c>
      <c r="AY67" s="72" t="s">
        <v>337</v>
      </c>
      <c r="AZ67" s="72">
        <v>0.124</v>
      </c>
      <c r="BA67" s="72">
        <f t="shared" si="2"/>
        <v>1.5375999999999999E-2</v>
      </c>
      <c r="BB67" s="394">
        <f t="shared" si="3"/>
        <v>6.2730250945482291E-2</v>
      </c>
    </row>
    <row r="68" spans="2:54" s="2" customFormat="1" x14ac:dyDescent="0.25">
      <c r="B68" s="140"/>
      <c r="C68" s="77"/>
      <c r="D68" s="146"/>
      <c r="E68" s="79"/>
      <c r="F68" s="140"/>
      <c r="G68" s="77"/>
      <c r="H68" s="146"/>
      <c r="I68" s="79"/>
      <c r="J68" s="32"/>
      <c r="K68" s="1"/>
      <c r="L68" s="35"/>
      <c r="N68" s="180"/>
      <c r="O68" s="177"/>
      <c r="P68" s="183"/>
      <c r="Q68" s="79"/>
      <c r="R68" s="32"/>
      <c r="S68" s="1"/>
      <c r="T68" s="35"/>
      <c r="U68" s="79"/>
      <c r="V68" s="98"/>
      <c r="W68" s="253"/>
      <c r="X68" s="35"/>
      <c r="Y68" s="79"/>
      <c r="Z68" s="32"/>
      <c r="AA68" s="1"/>
      <c r="AB68" s="35"/>
      <c r="AC68" s="79"/>
      <c r="AD68" s="32"/>
      <c r="AE68" s="1"/>
      <c r="AF68" s="35"/>
      <c r="AH68" s="112">
        <v>0.5</v>
      </c>
      <c r="AI68" s="224" t="e">
        <f ca="1">_xll.RiskPercentile($AI$59,$AH68)</f>
        <v>#NAME?</v>
      </c>
      <c r="AJ68" s="225" t="e">
        <f ca="1">_xll.RiskPercentile($AJ$59,$AH68)</f>
        <v>#NAME?</v>
      </c>
      <c r="AK68" s="7"/>
      <c r="AL68" s="218" t="e">
        <f ca="1">_xll.RiskPercentile($C$44,$AH68)</f>
        <v>#NAME?</v>
      </c>
      <c r="AM68" s="219" t="e">
        <f ca="1">_xll.RiskPercentile($G$44,$AH68)</f>
        <v>#NAME?</v>
      </c>
      <c r="AN68" s="221" t="e">
        <f ca="1">_xll.RiskPercentile($K$44,$AH68)</f>
        <v>#NAME?</v>
      </c>
      <c r="AO68" s="221" t="e">
        <f ca="1">_xll.RiskPercentile($K$69,$AH68)</f>
        <v>#NAME?</v>
      </c>
      <c r="AP68" s="218" t="e">
        <f ca="1">_xll.RiskPercentile($O$44,$AH68)</f>
        <v>#NAME?</v>
      </c>
      <c r="AQ68" s="218" t="e">
        <f ca="1">_xll.RiskPercentile($S$69,$AH68)</f>
        <v>#NAME?</v>
      </c>
      <c r="AR68" s="218" t="e">
        <f ca="1">_xll.RiskPercentile($W$69,$AH68)</f>
        <v>#NAME?</v>
      </c>
      <c r="AS68" s="326" t="e">
        <f ca="1">_xll.RiskPercentile($AA$69,$AH68)</f>
        <v>#NAME?</v>
      </c>
      <c r="AT68" s="218" t="e">
        <f ca="1">_xll.RiskPercentile($AE$69,$AH68)</f>
        <v>#NAME?</v>
      </c>
      <c r="AV68" s="71" t="s">
        <v>104</v>
      </c>
      <c r="AW68" s="70"/>
      <c r="AX68" s="70"/>
      <c r="AY68" s="70"/>
      <c r="AZ68" s="70" t="s">
        <v>105</v>
      </c>
      <c r="BA68" s="72">
        <f>SUM(BA62:BA67)</f>
        <v>0.245113</v>
      </c>
      <c r="BB68" s="395">
        <f t="shared" si="1"/>
        <v>1</v>
      </c>
    </row>
    <row r="69" spans="2:54" s="2" customFormat="1" x14ac:dyDescent="0.25">
      <c r="B69" s="140"/>
      <c r="C69" s="160"/>
      <c r="D69" s="146"/>
      <c r="E69" s="79"/>
      <c r="F69" s="140"/>
      <c r="G69" s="118"/>
      <c r="H69" s="146"/>
      <c r="I69" s="79"/>
      <c r="J69" s="32" t="str">
        <f>J59</f>
        <v>S_B3b_Conv_Runner2ha</v>
      </c>
      <c r="K69" s="251">
        <v>290000</v>
      </c>
      <c r="L69" s="35" t="s">
        <v>106</v>
      </c>
      <c r="N69" s="180"/>
      <c r="O69" s="203"/>
      <c r="P69" s="183"/>
      <c r="Q69" s="79"/>
      <c r="R69" s="32" t="str">
        <f>R59</f>
        <v>S_B2b_Surv_RROprefruitH</v>
      </c>
      <c r="S69" s="257" t="e">
        <f ca="1">_xll.RiskBetaGeneral(1.0765,6.8512,0,1,_xll.RiskName("S_B2b_Surv_RROprefruitH"),_xll.RiskFit("S_Surv_RROprefruit","RMSErr"))</f>
        <v>#NAME?</v>
      </c>
      <c r="T69" s="35" t="s">
        <v>119</v>
      </c>
      <c r="U69" s="79"/>
      <c r="V69" s="32" t="str">
        <f>V59</f>
        <v>S_B2c_Prop_TransfRun</v>
      </c>
      <c r="W69" s="247" t="e">
        <f ca="1">_xll.RiskLognorm(0.011363,0.0092139,_xll.RiskName("S_B2c_Prop_TransfRun"),_xll.RiskFit("S_Prop_TransfRun","RMSErr"))</f>
        <v>#NAME?</v>
      </c>
      <c r="X69" s="35" t="s">
        <v>219</v>
      </c>
      <c r="Y69" s="79"/>
      <c r="Z69" s="32" t="str">
        <f>Z59</f>
        <v>S_B3c_Conv_InfRun2ha</v>
      </c>
      <c r="AA69" s="246">
        <v>1</v>
      </c>
      <c r="AB69" s="35" t="s">
        <v>106</v>
      </c>
      <c r="AC69" s="79"/>
      <c r="AD69" s="32" t="str">
        <f>AD59</f>
        <v>S_B5b_Suit_EnvironH</v>
      </c>
      <c r="AE69" s="238">
        <v>1</v>
      </c>
      <c r="AF69" s="35" t="s">
        <v>106</v>
      </c>
      <c r="AH69" s="113">
        <v>0.66700000000000004</v>
      </c>
      <c r="AI69" s="222" t="e">
        <f ca="1">_xll.RiskPercentile($AI$59,$AH69)</f>
        <v>#NAME?</v>
      </c>
      <c r="AJ69" s="223" t="e">
        <f ca="1">_xll.RiskPercentile($AJ$59,$AH69)</f>
        <v>#NAME?</v>
      </c>
      <c r="AK69" s="7"/>
      <c r="AL69" s="216" t="e">
        <f ca="1">_xll.RiskPercentile($C$44,$AH69)</f>
        <v>#NAME?</v>
      </c>
      <c r="AM69" s="217" t="e">
        <f ca="1">_xll.RiskPercentile($G$44,$AH69)</f>
        <v>#NAME?</v>
      </c>
      <c r="AN69" s="220" t="e">
        <f ca="1">_xll.RiskPercentile($K$44,$AH69)</f>
        <v>#NAME?</v>
      </c>
      <c r="AO69" s="220" t="e">
        <f ca="1">_xll.RiskPercentile($K$69,$AH69)</f>
        <v>#NAME?</v>
      </c>
      <c r="AP69" s="216" t="e">
        <f ca="1">_xll.RiskPercentile($O$44,$AH69)</f>
        <v>#NAME?</v>
      </c>
      <c r="AQ69" s="216" t="e">
        <f ca="1">_xll.RiskPercentile($S$69,$AH69)</f>
        <v>#NAME?</v>
      </c>
      <c r="AR69" s="216" t="e">
        <f ca="1">_xll.RiskPercentile($W$69,$AH69)</f>
        <v>#NAME?</v>
      </c>
      <c r="AS69" s="325" t="e">
        <f ca="1">_xll.RiskPercentile($AA$69,$AH69)</f>
        <v>#NAME?</v>
      </c>
      <c r="AT69" s="216" t="e">
        <f ca="1">_xll.RiskPercentile($AE$69,$AH69)</f>
        <v>#NAME?</v>
      </c>
      <c r="AV69" s="154"/>
      <c r="AW69" s="154"/>
      <c r="AX69" s="154"/>
      <c r="AY69" s="154"/>
      <c r="AZ69" s="154"/>
      <c r="BA69" s="67"/>
      <c r="BB69" s="67"/>
    </row>
    <row r="70" spans="2:54" s="2" customFormat="1" x14ac:dyDescent="0.25">
      <c r="B70" s="147"/>
      <c r="C70" s="79"/>
      <c r="D70" s="79"/>
      <c r="E70" s="79"/>
      <c r="F70" s="147"/>
      <c r="G70" s="79"/>
      <c r="H70" s="79"/>
      <c r="I70" s="79"/>
      <c r="J70" s="36"/>
      <c r="K70" s="37"/>
      <c r="L70" s="38"/>
      <c r="N70" s="184"/>
      <c r="O70" s="178"/>
      <c r="P70" s="178"/>
      <c r="Q70" s="79"/>
      <c r="R70" s="36"/>
      <c r="S70" s="37"/>
      <c r="T70" s="38"/>
      <c r="U70" s="79"/>
      <c r="V70" s="36"/>
      <c r="W70" s="37"/>
      <c r="X70" s="38"/>
      <c r="Y70" s="79"/>
      <c r="Z70" s="36"/>
      <c r="AA70" s="37"/>
      <c r="AB70" s="38"/>
      <c r="AC70" s="79"/>
      <c r="AD70" s="36"/>
      <c r="AE70" s="37"/>
      <c r="AF70" s="38"/>
      <c r="AH70" s="110">
        <v>0.75</v>
      </c>
      <c r="AI70" s="90" t="e">
        <f ca="1">_xll.RiskPercentile($AI$59,$AH70)</f>
        <v>#NAME?</v>
      </c>
      <c r="AJ70" s="94" t="e">
        <f ca="1">_xll.RiskPercentile($AJ$59,$AH70)</f>
        <v>#NAME?</v>
      </c>
      <c r="AK70" s="6"/>
      <c r="AL70" s="110" t="e">
        <f ca="1">_xll.RiskPercentile($C$44,$AH70)</f>
        <v>#NAME?</v>
      </c>
      <c r="AM70" s="20" t="e">
        <f ca="1">_xll.RiskPercentile($G$44,$AH70)</f>
        <v>#NAME?</v>
      </c>
      <c r="AN70" s="60" t="e">
        <f ca="1">_xll.RiskPercentile($K$44,$AH70)</f>
        <v>#NAME?</v>
      </c>
      <c r="AO70" s="60" t="e">
        <f ca="1">_xll.RiskPercentile($K$69,$AH70)</f>
        <v>#NAME?</v>
      </c>
      <c r="AP70" s="110" t="e">
        <f ca="1">_xll.RiskPercentile($O$44,$AH70)</f>
        <v>#NAME?</v>
      </c>
      <c r="AQ70" s="110" t="e">
        <f ca="1">_xll.RiskPercentile($S$69,$AH70)</f>
        <v>#NAME?</v>
      </c>
      <c r="AR70" s="110" t="e">
        <f ca="1">_xll.RiskPercentile($W$69,$AH70)</f>
        <v>#NAME?</v>
      </c>
      <c r="AS70" s="56" t="e">
        <f ca="1">_xll.RiskPercentile($AA$69,$AH70)</f>
        <v>#NAME?</v>
      </c>
      <c r="AT70" s="110" t="e">
        <f ca="1">_xll.RiskPercentile($AE$69,$AH70)</f>
        <v>#NAME?</v>
      </c>
      <c r="AV70" s="154"/>
      <c r="AW70" s="154"/>
      <c r="AX70" s="154"/>
      <c r="AY70" s="154"/>
      <c r="AZ70" s="154"/>
      <c r="BA70" s="67"/>
      <c r="BB70" s="67"/>
    </row>
    <row r="71" spans="2:54" s="2" customFormat="1" x14ac:dyDescent="0.25">
      <c r="B71" s="147"/>
      <c r="C71" s="79"/>
      <c r="D71" s="79"/>
      <c r="E71" s="79"/>
      <c r="F71" s="145"/>
      <c r="G71" s="76"/>
      <c r="H71" s="79"/>
      <c r="I71" s="79"/>
      <c r="J71" s="39"/>
      <c r="K71" s="6"/>
      <c r="L71" s="38"/>
      <c r="N71" s="184"/>
      <c r="O71" s="178"/>
      <c r="P71" s="178"/>
      <c r="Q71" s="79"/>
      <c r="R71" s="98"/>
      <c r="S71" s="9"/>
      <c r="T71" s="38"/>
      <c r="U71" s="79"/>
      <c r="V71" s="39"/>
      <c r="W71" s="6"/>
      <c r="X71" s="38"/>
      <c r="Y71" s="79"/>
      <c r="Z71" s="39"/>
      <c r="AA71" s="6"/>
      <c r="AB71" s="38"/>
      <c r="AC71" s="79"/>
      <c r="AD71" s="39"/>
      <c r="AE71" s="6"/>
      <c r="AF71" s="38"/>
      <c r="AH71" s="111">
        <v>0.83299999999999996</v>
      </c>
      <c r="AI71" s="91" t="e">
        <f ca="1">_xll.RiskPercentile($AI$59,$AH71)</f>
        <v>#NAME?</v>
      </c>
      <c r="AJ71" s="95" t="e">
        <f ca="1">_xll.RiskPercentile($AJ$59,$AH71)</f>
        <v>#NAME?</v>
      </c>
      <c r="AK71" s="6"/>
      <c r="AL71" s="111" t="e">
        <f ca="1">_xll.RiskPercentile($C$44,$AH71)</f>
        <v>#NAME?</v>
      </c>
      <c r="AM71" s="15" t="e">
        <f ca="1">_xll.RiskPercentile($G$44,$AH71)</f>
        <v>#NAME?</v>
      </c>
      <c r="AN71" s="61" t="e">
        <f ca="1">_xll.RiskPercentile($K$44,$AH71)</f>
        <v>#NAME?</v>
      </c>
      <c r="AO71" s="61" t="e">
        <f ca="1">_xll.RiskPercentile($K$69,$AH71)</f>
        <v>#NAME?</v>
      </c>
      <c r="AP71" s="111" t="e">
        <f ca="1">_xll.RiskPercentile($O$44,$AH71)</f>
        <v>#NAME?</v>
      </c>
      <c r="AQ71" s="111" t="e">
        <f ca="1">_xll.RiskPercentile($S$69,$AH71)</f>
        <v>#NAME?</v>
      </c>
      <c r="AR71" s="111" t="e">
        <f ca="1">_xll.RiskPercentile($W$69,$AH71)</f>
        <v>#NAME?</v>
      </c>
      <c r="AS71" s="57" t="e">
        <f ca="1">_xll.RiskPercentile($AA$69,$AH71)</f>
        <v>#NAME?</v>
      </c>
      <c r="AT71" s="111" t="e">
        <f ca="1">_xll.RiskPercentile($AE$69,$AH71)</f>
        <v>#NAME?</v>
      </c>
      <c r="AV71" s="154"/>
      <c r="AW71" s="154"/>
      <c r="AX71" s="154"/>
      <c r="AY71" s="154"/>
      <c r="AZ71" s="154"/>
      <c r="BA71" s="67"/>
      <c r="BB71" s="67"/>
    </row>
    <row r="72" spans="2:54" s="2" customFormat="1" x14ac:dyDescent="0.25">
      <c r="B72" s="147"/>
      <c r="C72" s="79"/>
      <c r="D72" s="79"/>
      <c r="E72" s="79"/>
      <c r="F72" s="145"/>
      <c r="G72" s="76"/>
      <c r="H72" s="79"/>
      <c r="I72" s="79"/>
      <c r="J72" s="249" t="s">
        <v>120</v>
      </c>
      <c r="K72" s="250">
        <v>1200</v>
      </c>
      <c r="L72" s="38"/>
      <c r="N72" s="184"/>
      <c r="O72" s="178"/>
      <c r="P72" s="178"/>
      <c r="Q72" s="79"/>
      <c r="R72" s="98"/>
      <c r="S72" s="9"/>
      <c r="T72" s="38"/>
      <c r="U72" s="79"/>
      <c r="V72" s="39"/>
      <c r="W72" s="6"/>
      <c r="X72" s="38"/>
      <c r="Y72" s="79"/>
      <c r="Z72" s="39"/>
      <c r="AA72" s="6"/>
      <c r="AB72" s="38"/>
      <c r="AC72" s="79"/>
      <c r="AD72" s="39"/>
      <c r="AE72" s="6"/>
      <c r="AF72" s="38"/>
      <c r="AH72" s="111">
        <v>0.9</v>
      </c>
      <c r="AI72" s="91" t="e">
        <f ca="1">_xll.RiskPercentile($AI$59,$AH72)</f>
        <v>#NAME?</v>
      </c>
      <c r="AJ72" s="95" t="e">
        <f ca="1">_xll.RiskPercentile($AJ$59,$AH72)</f>
        <v>#NAME?</v>
      </c>
      <c r="AK72" s="6"/>
      <c r="AL72" s="111" t="e">
        <f ca="1">_xll.RiskPercentile($C$44,$AH72)</f>
        <v>#NAME?</v>
      </c>
      <c r="AM72" s="15" t="e">
        <f ca="1">_xll.RiskPercentile($G$44,$AH72)</f>
        <v>#NAME?</v>
      </c>
      <c r="AN72" s="61" t="e">
        <f ca="1">_xll.RiskPercentile($K$44,$AH72)</f>
        <v>#NAME?</v>
      </c>
      <c r="AO72" s="61" t="e">
        <f ca="1">_xll.RiskPercentile($K$69,$AH72)</f>
        <v>#NAME?</v>
      </c>
      <c r="AP72" s="111" t="e">
        <f ca="1">_xll.RiskPercentile($O$44,$AH72)</f>
        <v>#NAME?</v>
      </c>
      <c r="AQ72" s="111" t="e">
        <f ca="1">_xll.RiskPercentile($S$69,$AH72)</f>
        <v>#NAME?</v>
      </c>
      <c r="AR72" s="111" t="e">
        <f ca="1">_xll.RiskPercentile($W$69,$AH72)</f>
        <v>#NAME?</v>
      </c>
      <c r="AS72" s="57" t="e">
        <f ca="1">_xll.RiskPercentile($AA$69,$AH72)</f>
        <v>#NAME?</v>
      </c>
      <c r="AT72" s="111" t="e">
        <f ca="1">_xll.RiskPercentile($AE$69,$AH72)</f>
        <v>#NAME?</v>
      </c>
      <c r="AV72" s="154"/>
      <c r="AW72" s="154"/>
      <c r="AX72" s="154"/>
      <c r="AY72" s="154"/>
      <c r="AZ72" s="154"/>
      <c r="BA72" s="67"/>
      <c r="BB72" s="67"/>
    </row>
    <row r="73" spans="2:54" s="2" customFormat="1" x14ac:dyDescent="0.25">
      <c r="B73" s="147"/>
      <c r="C73" s="79"/>
      <c r="D73" s="79"/>
      <c r="E73" s="79"/>
      <c r="F73" s="145"/>
      <c r="G73" s="76"/>
      <c r="H73" s="79"/>
      <c r="I73" s="79"/>
      <c r="J73" s="249" t="s">
        <v>121</v>
      </c>
      <c r="K73" s="250">
        <v>20</v>
      </c>
      <c r="L73" s="38"/>
      <c r="N73" s="184"/>
      <c r="O73" s="178"/>
      <c r="P73" s="178"/>
      <c r="Q73" s="79"/>
      <c r="R73" s="98"/>
      <c r="S73" s="9"/>
      <c r="T73" s="38"/>
      <c r="U73" s="79"/>
      <c r="V73" s="39"/>
      <c r="W73" s="6"/>
      <c r="X73" s="38"/>
      <c r="Y73" s="79"/>
      <c r="Z73" s="39"/>
      <c r="AA73" s="6"/>
      <c r="AB73" s="38"/>
      <c r="AC73" s="79"/>
      <c r="AD73" s="39"/>
      <c r="AE73" s="6"/>
      <c r="AF73" s="38"/>
      <c r="AH73" s="111">
        <v>0.95</v>
      </c>
      <c r="AI73" s="91" t="e">
        <f ca="1">_xll.RiskPercentile($AI$59,$AH73)</f>
        <v>#NAME?</v>
      </c>
      <c r="AJ73" s="95" t="e">
        <f ca="1">_xll.RiskPercentile($AJ$59,$AH73)</f>
        <v>#NAME?</v>
      </c>
      <c r="AK73" s="6"/>
      <c r="AL73" s="111" t="e">
        <f ca="1">_xll.RiskPercentile($C$44,$AH73)</f>
        <v>#NAME?</v>
      </c>
      <c r="AM73" s="15" t="e">
        <f ca="1">_xll.RiskPercentile($G$44,$AH73)</f>
        <v>#NAME?</v>
      </c>
      <c r="AN73" s="61" t="e">
        <f ca="1">_xll.RiskPercentile($K$44,$AH73)</f>
        <v>#NAME?</v>
      </c>
      <c r="AO73" s="61" t="e">
        <f ca="1">_xll.RiskPercentile($K$69,$AH73)</f>
        <v>#NAME?</v>
      </c>
      <c r="AP73" s="111" t="e">
        <f ca="1">_xll.RiskPercentile($O$44,$AH73)</f>
        <v>#NAME?</v>
      </c>
      <c r="AQ73" s="111" t="e">
        <f ca="1">_xll.RiskPercentile($S$69,$AH73)</f>
        <v>#NAME?</v>
      </c>
      <c r="AR73" s="111" t="e">
        <f ca="1">_xll.RiskPercentile($W$69,$AH73)</f>
        <v>#NAME?</v>
      </c>
      <c r="AS73" s="57" t="e">
        <f ca="1">_xll.RiskPercentile($AA$69,$AH73)</f>
        <v>#NAME?</v>
      </c>
      <c r="AT73" s="111" t="e">
        <f ca="1">_xll.RiskPercentile($AE$69,$AH73)</f>
        <v>#NAME?</v>
      </c>
      <c r="AV73" s="154"/>
      <c r="AW73" s="154"/>
      <c r="AX73" s="154"/>
      <c r="AY73" s="154"/>
      <c r="AZ73" s="154"/>
      <c r="BA73" s="67"/>
      <c r="BB73" s="67"/>
    </row>
    <row r="74" spans="2:54" s="2" customFormat="1" x14ac:dyDescent="0.25">
      <c r="B74" s="147"/>
      <c r="C74" s="79"/>
      <c r="D74" s="79"/>
      <c r="E74" s="79"/>
      <c r="F74" s="145"/>
      <c r="G74" s="76"/>
      <c r="H74" s="79"/>
      <c r="I74" s="79"/>
      <c r="J74" s="249" t="s">
        <v>220</v>
      </c>
      <c r="K74" s="250">
        <v>24000</v>
      </c>
      <c r="L74" s="38"/>
      <c r="N74" s="184"/>
      <c r="O74" s="178"/>
      <c r="P74" s="178"/>
      <c r="Q74" s="79"/>
      <c r="R74" s="98"/>
      <c r="S74" s="9"/>
      <c r="T74" s="38"/>
      <c r="U74" s="79"/>
      <c r="V74" s="39"/>
      <c r="W74" s="6"/>
      <c r="X74" s="38"/>
      <c r="Y74" s="79"/>
      <c r="Z74" s="39"/>
      <c r="AA74" s="6"/>
      <c r="AB74" s="38"/>
      <c r="AC74" s="79"/>
      <c r="AD74" s="39"/>
      <c r="AE74" s="6"/>
      <c r="AF74" s="38"/>
      <c r="AH74" s="110">
        <v>0.99</v>
      </c>
      <c r="AI74" s="90" t="e">
        <f ca="1">_xll.RiskPercentile($AI$59,$AH74)</f>
        <v>#NAME?</v>
      </c>
      <c r="AJ74" s="94" t="e">
        <f ca="1">_xll.RiskPercentile($AJ$59,$AH74)</f>
        <v>#NAME?</v>
      </c>
      <c r="AK74" s="6"/>
      <c r="AL74" s="110" t="e">
        <f ca="1">_xll.RiskPercentile($C$44,$AH74)</f>
        <v>#NAME?</v>
      </c>
      <c r="AM74" s="20" t="e">
        <f ca="1">_xll.RiskPercentile($G$44,$AH74)</f>
        <v>#NAME?</v>
      </c>
      <c r="AN74" s="60" t="e">
        <f ca="1">_xll.RiskPercentile($K$44,$AH74)</f>
        <v>#NAME?</v>
      </c>
      <c r="AO74" s="60" t="e">
        <f ca="1">_xll.RiskPercentile($K$69,$AH74)</f>
        <v>#NAME?</v>
      </c>
      <c r="AP74" s="110" t="e">
        <f ca="1">_xll.RiskPercentile($O$44,$AH74)</f>
        <v>#NAME?</v>
      </c>
      <c r="AQ74" s="110" t="e">
        <f ca="1">_xll.RiskPercentile($S$69,$AH74)</f>
        <v>#NAME?</v>
      </c>
      <c r="AR74" s="110" t="e">
        <f ca="1">_xll.RiskPercentile($W$69,$AH74)</f>
        <v>#NAME?</v>
      </c>
      <c r="AS74" s="56" t="e">
        <f ca="1">_xll.RiskPercentile($AA$69,$AH74)</f>
        <v>#NAME?</v>
      </c>
      <c r="AT74" s="110" t="e">
        <f ca="1">_xll.RiskPercentile($AE$69,$AH74)</f>
        <v>#NAME?</v>
      </c>
      <c r="AV74" s="67"/>
      <c r="AW74" s="67"/>
      <c r="AX74" s="67"/>
      <c r="AY74" s="67"/>
      <c r="AZ74" s="67"/>
      <c r="BA74" s="67"/>
      <c r="BB74" s="67"/>
    </row>
    <row r="75" spans="2:54" s="2" customFormat="1" x14ac:dyDescent="0.25">
      <c r="B75" s="147"/>
      <c r="C75" s="79"/>
      <c r="D75" s="79"/>
      <c r="E75" s="79"/>
      <c r="F75" s="145"/>
      <c r="G75" s="76"/>
      <c r="H75" s="79"/>
      <c r="I75" s="79"/>
      <c r="J75" s="39"/>
      <c r="K75" s="6"/>
      <c r="L75" s="38"/>
      <c r="N75" s="184"/>
      <c r="O75" s="178"/>
      <c r="P75" s="178"/>
      <c r="Q75" s="79"/>
      <c r="R75" s="98"/>
      <c r="S75" s="9"/>
      <c r="T75" s="38"/>
      <c r="U75" s="79"/>
      <c r="V75" s="39"/>
      <c r="W75" s="6"/>
      <c r="X75" s="38"/>
      <c r="Y75" s="79"/>
      <c r="Z75" s="39"/>
      <c r="AA75" s="6"/>
      <c r="AB75" s="38"/>
      <c r="AC75" s="79"/>
      <c r="AD75" s="39"/>
      <c r="AE75" s="6"/>
      <c r="AF75" s="38"/>
      <c r="AH75" s="17" t="s">
        <v>110</v>
      </c>
      <c r="AI75" s="93" t="e">
        <f ca="1">_xll.RiskMean($AI$59)</f>
        <v>#NAME?</v>
      </c>
      <c r="AJ75" s="97" t="e">
        <f ca="1">_xll.RiskMean($AJ$59)</f>
        <v>#NAME?</v>
      </c>
      <c r="AK75" s="7"/>
      <c r="AL75" s="113" t="e">
        <f ca="1">_xll.RiskMean($C$44)</f>
        <v>#NAME?</v>
      </c>
      <c r="AM75" s="89" t="e">
        <f ca="1">_xll.RiskMean($G$44)</f>
        <v>#NAME?</v>
      </c>
      <c r="AN75" s="63" t="e">
        <f ca="1">_xll.RiskMean($K$44)</f>
        <v>#NAME?</v>
      </c>
      <c r="AO75" s="63" t="e">
        <f ca="1">_xll.RiskMean($K$69)</f>
        <v>#NAME?</v>
      </c>
      <c r="AP75" s="113" t="e">
        <f ca="1">_xll.RiskMean($O$44)</f>
        <v>#NAME?</v>
      </c>
      <c r="AQ75" s="113" t="e">
        <f ca="1">_xll.RiskMean($S$69)</f>
        <v>#NAME?</v>
      </c>
      <c r="AR75" s="113" t="e">
        <f ca="1">_xll.RiskMean($W$69)</f>
        <v>#NAME?</v>
      </c>
      <c r="AS75" s="113" t="e">
        <f ca="1">_xll.RiskMean($AA$69)</f>
        <v>#NAME?</v>
      </c>
      <c r="AT75" s="113" t="e">
        <f ca="1">_xll.RiskMean($AE$69)</f>
        <v>#NAME?</v>
      </c>
      <c r="AV75" s="67"/>
      <c r="AW75" s="67"/>
      <c r="AX75" s="67"/>
      <c r="AY75" s="67"/>
      <c r="AZ75" s="67"/>
      <c r="BA75" s="67"/>
      <c r="BB75" s="67"/>
    </row>
    <row r="76" spans="2:54" s="2" customFormat="1" x14ac:dyDescent="0.25">
      <c r="B76" s="147"/>
      <c r="C76" s="79"/>
      <c r="D76" s="79"/>
      <c r="E76" s="79"/>
      <c r="F76" s="147"/>
      <c r="G76" s="79"/>
      <c r="H76" s="79"/>
      <c r="I76" s="79"/>
      <c r="J76" s="39"/>
      <c r="K76" s="6"/>
      <c r="L76" s="28"/>
      <c r="N76" s="184"/>
      <c r="O76" s="178"/>
      <c r="P76" s="178"/>
      <c r="Q76" s="79"/>
      <c r="R76" s="39"/>
      <c r="S76" s="6"/>
      <c r="T76" s="28"/>
      <c r="U76" s="79"/>
      <c r="V76" s="39"/>
      <c r="W76" s="6"/>
      <c r="X76" s="28"/>
      <c r="Y76" s="79"/>
      <c r="Z76" s="39"/>
      <c r="AA76" s="6"/>
      <c r="AB76" s="28"/>
      <c r="AC76" s="79"/>
      <c r="AD76" s="39"/>
      <c r="AE76" s="6"/>
      <c r="AF76" s="28"/>
      <c r="AH76" s="17" t="s">
        <v>111</v>
      </c>
      <c r="AI76" s="93" t="e">
        <f ca="1">_xll.RiskStdDev($AI$59)</f>
        <v>#NAME?</v>
      </c>
      <c r="AJ76" s="97" t="e">
        <f ca="1">_xll.RiskStdDev($AJ$59)</f>
        <v>#NAME?</v>
      </c>
      <c r="AK76" s="7"/>
      <c r="AL76" s="113" t="e">
        <f ca="1">_xll.RiskStdDev($C$44)</f>
        <v>#NAME?</v>
      </c>
      <c r="AM76" s="89" t="e">
        <f ca="1">_xll.RiskStdDev($G$44)</f>
        <v>#NAME?</v>
      </c>
      <c r="AN76" s="63" t="e">
        <f ca="1">_xll.RiskStdDev($K$44)</f>
        <v>#NAME?</v>
      </c>
      <c r="AO76" s="63" t="e">
        <f ca="1">_xll.RiskStdDev($K$69)</f>
        <v>#NAME?</v>
      </c>
      <c r="AP76" s="113" t="e">
        <f ca="1">_xll.RiskStdDev($O$44)</f>
        <v>#NAME?</v>
      </c>
      <c r="AQ76" s="113" t="e">
        <f ca="1">_xll.RiskStdDev($S$69)</f>
        <v>#NAME?</v>
      </c>
      <c r="AR76" s="113" t="e">
        <f ca="1">_xll.RiskStdDev($W$69)</f>
        <v>#NAME?</v>
      </c>
      <c r="AS76" s="113" t="e">
        <f ca="1">_xll.RiskStdDev($AA$69)</f>
        <v>#NAME?</v>
      </c>
      <c r="AT76" s="113" t="e">
        <f ca="1">_xll.RiskStdDev($AE$69)</f>
        <v>#NAME?</v>
      </c>
      <c r="AV76" s="67"/>
      <c r="AW76" s="67"/>
      <c r="AX76" s="67"/>
      <c r="AY76" s="67"/>
      <c r="AZ76" s="67"/>
      <c r="BA76" s="67"/>
      <c r="BB76" s="67"/>
    </row>
    <row r="77" spans="2:54" s="2" customFormat="1" x14ac:dyDescent="0.25">
      <c r="B77" s="163"/>
      <c r="C77" s="163"/>
      <c r="D77" s="163"/>
      <c r="E77" s="79"/>
      <c r="F77" s="163"/>
      <c r="G77" s="163"/>
      <c r="H77" s="163"/>
      <c r="I77" s="79"/>
      <c r="J77" s="164"/>
      <c r="K77" s="165"/>
      <c r="L77" s="166"/>
      <c r="N77" s="179"/>
      <c r="O77" s="179"/>
      <c r="P77" s="179"/>
      <c r="Q77" s="79"/>
      <c r="R77" s="164"/>
      <c r="S77" s="165"/>
      <c r="T77" s="166"/>
      <c r="U77" s="79"/>
      <c r="V77" s="174"/>
      <c r="W77" s="40"/>
      <c r="X77" s="99"/>
      <c r="Y77" s="79"/>
      <c r="Z77" s="174"/>
      <c r="AA77" s="40"/>
      <c r="AB77" s="99"/>
      <c r="AC77" s="79"/>
      <c r="AD77" s="174"/>
      <c r="AE77" s="40"/>
      <c r="AF77" s="99"/>
      <c r="AH77" s="37"/>
      <c r="AI77" s="37"/>
      <c r="AJ77" s="37"/>
      <c r="AK77" s="6"/>
      <c r="AL77" s="37"/>
      <c r="AM77" s="37"/>
      <c r="AN77" s="37"/>
      <c r="AO77" s="37"/>
      <c r="AP77" s="37"/>
      <c r="AQ77" s="37"/>
      <c r="AR77" s="37"/>
      <c r="AS77" s="37"/>
      <c r="AT77" s="37"/>
      <c r="AV77" s="67"/>
      <c r="AW77" s="67"/>
      <c r="AX77" s="67"/>
      <c r="AY77" s="67"/>
      <c r="AZ77" s="67"/>
      <c r="BA77" s="67"/>
      <c r="BB77" s="67"/>
    </row>
    <row r="78" spans="2:54" s="2" customFormat="1" x14ac:dyDescent="0.25">
      <c r="B78" s="147"/>
      <c r="C78" s="79"/>
      <c r="D78" s="79"/>
      <c r="E78" s="79"/>
      <c r="F78" s="147"/>
      <c r="G78" s="79"/>
      <c r="H78" s="79"/>
      <c r="I78" s="79"/>
      <c r="J78" s="36"/>
      <c r="K78" s="37"/>
      <c r="L78" s="38"/>
      <c r="N78" s="184"/>
      <c r="O78" s="178"/>
      <c r="P78" s="178"/>
      <c r="Q78" s="79"/>
      <c r="R78" s="36"/>
      <c r="S78" s="37"/>
      <c r="T78" s="38"/>
      <c r="U78" s="79"/>
      <c r="V78" s="36"/>
      <c r="W78" s="37"/>
      <c r="X78" s="38"/>
      <c r="Y78" s="79"/>
      <c r="Z78" s="36"/>
      <c r="AA78" s="37"/>
      <c r="AB78" s="38"/>
      <c r="AC78" s="79"/>
      <c r="AD78" s="36"/>
      <c r="AE78" s="37"/>
      <c r="AF78" s="38"/>
    </row>
    <row r="79" spans="2:54" s="25" customFormat="1" ht="211.5" customHeight="1" x14ac:dyDescent="0.25">
      <c r="B79" s="148"/>
      <c r="C79" s="77"/>
      <c r="D79" s="77"/>
      <c r="E79" s="77"/>
      <c r="F79" s="148"/>
      <c r="G79" s="77"/>
      <c r="H79" s="77"/>
      <c r="I79" s="77"/>
      <c r="J79" s="41" t="e">
        <f ca="1">_xll.RiskResultsGraph(K69,J79:L79)</f>
        <v>#NAME?</v>
      </c>
      <c r="K79" s="42"/>
      <c r="L79" s="43"/>
      <c r="N79" s="186"/>
      <c r="O79" s="177"/>
      <c r="P79" s="177"/>
      <c r="Q79" s="77"/>
      <c r="R79" s="41" t="e">
        <f ca="1">_xll.RiskResultsGraph(S69,R79:T79)</f>
        <v>#NAME?</v>
      </c>
      <c r="S79" s="42"/>
      <c r="T79" s="43"/>
      <c r="U79" s="77"/>
      <c r="V79" s="41" t="e">
        <f ca="1">_xll.RiskResultsGraph(W69,V79:X79)</f>
        <v>#NAME?</v>
      </c>
      <c r="W79" s="42"/>
      <c r="X79" s="43"/>
      <c r="Y79" s="77"/>
      <c r="Z79" s="41" t="e">
        <f ca="1">_xll.RiskResultsGraph(AA69,Z79:AB79)</f>
        <v>#NAME?</v>
      </c>
      <c r="AA79" s="42"/>
      <c r="AB79" s="43"/>
      <c r="AC79" s="77"/>
      <c r="AD79" s="41" t="e">
        <f ca="1">_xll.RiskResultsGraph(AE69,AD79:AF79)</f>
        <v>#NAME?</v>
      </c>
      <c r="AE79" s="42"/>
      <c r="AF79" s="43"/>
      <c r="AH79" s="45" t="e">
        <f ca="1">_xll.RiskResultsGraph(AJ59,AH79:AK79)</f>
        <v>#NAME?</v>
      </c>
      <c r="AI79" s="46"/>
      <c r="AJ79" s="46"/>
      <c r="AK79" s="46"/>
      <c r="AL79" s="46"/>
      <c r="AM79" s="46"/>
      <c r="AN79" s="46"/>
      <c r="AO79" s="46"/>
      <c r="AP79" s="46"/>
      <c r="AQ79" s="1"/>
      <c r="AR79" s="1"/>
      <c r="AS79" s="1"/>
      <c r="AT79" s="1"/>
      <c r="AV79" s="73"/>
      <c r="AW79" s="73"/>
      <c r="AX79" s="73"/>
      <c r="AY79" s="73"/>
      <c r="AZ79" s="73"/>
      <c r="BA79" s="73"/>
      <c r="BB79" s="73"/>
    </row>
    <row r="80" spans="2:54" s="2" customFormat="1" ht="211.5" customHeight="1" x14ac:dyDescent="0.25">
      <c r="B80" s="147"/>
      <c r="C80" s="79"/>
      <c r="D80" s="79"/>
      <c r="E80" s="79"/>
      <c r="F80" s="147"/>
      <c r="G80" s="79"/>
      <c r="H80" s="79"/>
      <c r="I80" s="79"/>
      <c r="J80" s="36"/>
      <c r="K80" s="37"/>
      <c r="L80" s="38"/>
      <c r="N80" s="184"/>
      <c r="O80" s="178"/>
      <c r="P80" s="178"/>
      <c r="Q80" s="79"/>
      <c r="R80" s="36"/>
      <c r="S80" s="37"/>
      <c r="T80" s="38"/>
      <c r="U80" s="79"/>
      <c r="V80" s="36"/>
      <c r="W80" s="37"/>
      <c r="X80" s="38"/>
      <c r="Y80" s="79"/>
      <c r="Z80" s="36"/>
      <c r="AA80" s="37"/>
      <c r="AB80" s="38"/>
      <c r="AC80" s="79"/>
      <c r="AD80" s="36"/>
      <c r="AE80" s="37"/>
      <c r="AF80" s="38"/>
      <c r="AH80" s="47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V80" s="67"/>
      <c r="AW80" s="67"/>
      <c r="AX80" s="67"/>
      <c r="AY80" s="67"/>
      <c r="AZ80" s="67"/>
      <c r="BA80" s="67"/>
      <c r="BB80" s="67"/>
    </row>
    <row r="81" spans="2:56" s="2" customFormat="1" x14ac:dyDescent="0.25">
      <c r="B81" s="147"/>
      <c r="C81" s="79"/>
      <c r="D81" s="79"/>
      <c r="E81" s="79"/>
      <c r="F81" s="147"/>
      <c r="G81" s="79"/>
      <c r="H81" s="79"/>
      <c r="I81" s="79"/>
      <c r="J81" s="44"/>
      <c r="K81" s="30"/>
      <c r="L81" s="31"/>
      <c r="N81" s="184"/>
      <c r="O81" s="178"/>
      <c r="P81" s="178"/>
      <c r="Q81" s="79"/>
      <c r="R81" s="44"/>
      <c r="S81" s="30"/>
      <c r="T81" s="31"/>
      <c r="U81" s="79"/>
      <c r="V81" s="44"/>
      <c r="W81" s="30"/>
      <c r="X81" s="31"/>
      <c r="Y81" s="79"/>
      <c r="Z81" s="44"/>
      <c r="AA81" s="30"/>
      <c r="AB81" s="31"/>
      <c r="AC81" s="79"/>
      <c r="AD81" s="44"/>
      <c r="AE81" s="30"/>
      <c r="AF81" s="31"/>
      <c r="AH81" s="48"/>
      <c r="AI81" s="49"/>
      <c r="AJ81" s="49"/>
      <c r="AK81" s="49"/>
      <c r="AL81" s="49"/>
      <c r="AM81" s="49"/>
      <c r="AN81" s="49"/>
      <c r="AO81" s="49"/>
      <c r="AP81" s="49"/>
      <c r="AQ81" s="6"/>
      <c r="AR81" s="6"/>
      <c r="AS81" s="6"/>
      <c r="AT81" s="6"/>
      <c r="AV81" s="67"/>
      <c r="AW81" s="67"/>
      <c r="AX81" s="67"/>
      <c r="AY81" s="67"/>
      <c r="AZ81" s="67"/>
      <c r="BA81" s="67"/>
      <c r="BB81" s="67"/>
    </row>
    <row r="82" spans="2:56" s="2" customFormat="1" x14ac:dyDescent="0.25">
      <c r="B82" s="10"/>
      <c r="F82" s="10"/>
      <c r="J82" s="10"/>
      <c r="N82" s="187"/>
      <c r="O82" s="188"/>
      <c r="P82" s="188"/>
      <c r="R82" s="10"/>
      <c r="V82" s="10"/>
      <c r="Z82" s="10"/>
      <c r="AD82" s="10"/>
      <c r="AH82" s="10"/>
      <c r="AL82" s="10"/>
      <c r="AM82" s="10"/>
      <c r="AN82" s="10"/>
      <c r="AO82" s="10"/>
      <c r="AP82" s="10"/>
    </row>
    <row r="83" spans="2:56" s="2" customFormat="1" ht="33" customHeight="1" x14ac:dyDescent="0.4">
      <c r="B83" s="426" t="s">
        <v>124</v>
      </c>
      <c r="C83" s="426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6"/>
      <c r="O83" s="426"/>
      <c r="P83" s="426"/>
      <c r="Q83" s="426"/>
      <c r="R83" s="426"/>
      <c r="S83" s="426"/>
      <c r="T83" s="426"/>
      <c r="U83" s="426"/>
      <c r="V83" s="426"/>
      <c r="W83" s="426"/>
      <c r="X83" s="426"/>
      <c r="Y83" s="426"/>
      <c r="Z83" s="426"/>
      <c r="AA83" s="426"/>
      <c r="AB83" s="426"/>
      <c r="AC83" s="426"/>
      <c r="AD83" s="426"/>
      <c r="AE83" s="426"/>
      <c r="AF83" s="426"/>
      <c r="AG83" s="426"/>
      <c r="AH83" s="426"/>
      <c r="AI83" s="426"/>
      <c r="AJ83" s="426"/>
      <c r="AK83" s="426"/>
      <c r="AL83" s="426"/>
      <c r="AM83" s="426"/>
      <c r="AN83" s="426"/>
      <c r="AO83" s="426"/>
      <c r="AP83" s="426"/>
      <c r="AQ83" s="426"/>
      <c r="AR83" s="426"/>
      <c r="AS83" s="426"/>
      <c r="AT83" s="426"/>
      <c r="AU83" s="426"/>
      <c r="AV83" s="426"/>
      <c r="AW83" s="426"/>
      <c r="AX83" s="426"/>
      <c r="AY83" s="426"/>
      <c r="AZ83" s="426"/>
      <c r="BA83" s="426"/>
      <c r="BB83" s="426"/>
      <c r="BC83" s="426"/>
      <c r="BD83" s="426"/>
    </row>
    <row r="84" spans="2:56" s="2" customFormat="1" ht="16.5" customHeight="1" x14ac:dyDescent="0.25">
      <c r="B84" s="10"/>
      <c r="F84" s="10"/>
      <c r="J84" s="10"/>
      <c r="N84" s="10"/>
      <c r="R84" s="10"/>
      <c r="V84" s="10"/>
      <c r="Z84" s="10"/>
      <c r="AD84" s="10"/>
    </row>
    <row r="85" spans="2:56" s="51" customFormat="1" ht="36.75" customHeight="1" x14ac:dyDescent="0.3">
      <c r="B85" s="423" t="s">
        <v>152</v>
      </c>
      <c r="C85" s="424"/>
      <c r="D85" s="425"/>
      <c r="E85" s="52"/>
      <c r="F85" s="423" t="s">
        <v>152</v>
      </c>
      <c r="G85" s="424"/>
      <c r="H85" s="425"/>
      <c r="I85" s="52"/>
      <c r="J85" s="423" t="s">
        <v>152</v>
      </c>
      <c r="K85" s="424"/>
      <c r="L85" s="425"/>
      <c r="M85" s="52"/>
      <c r="N85" s="423" t="s">
        <v>152</v>
      </c>
      <c r="O85" s="424"/>
      <c r="P85" s="425"/>
      <c r="Q85" s="52"/>
      <c r="R85" s="423" t="s">
        <v>152</v>
      </c>
      <c r="S85" s="424"/>
      <c r="T85" s="425"/>
      <c r="U85" s="52"/>
      <c r="V85" s="423" t="s">
        <v>152</v>
      </c>
      <c r="W85" s="424"/>
      <c r="X85" s="425"/>
      <c r="Z85" s="423" t="s">
        <v>152</v>
      </c>
      <c r="AA85" s="424"/>
      <c r="AB85" s="425"/>
      <c r="AD85" s="423" t="s">
        <v>152</v>
      </c>
      <c r="AE85" s="424"/>
      <c r="AF85" s="425"/>
      <c r="AG85" s="262"/>
      <c r="AH85" s="443" t="s">
        <v>181</v>
      </c>
      <c r="AI85" s="444"/>
      <c r="AJ85" s="444"/>
      <c r="AK85" s="444"/>
      <c r="AL85" s="444"/>
      <c r="AM85" s="444"/>
      <c r="AN85" s="444"/>
      <c r="AO85" s="444"/>
      <c r="AP85" s="444"/>
      <c r="AQ85" s="444"/>
      <c r="AR85" s="445"/>
      <c r="AS85" s="446"/>
      <c r="AT85" s="271"/>
      <c r="AV85" s="429" t="s">
        <v>181</v>
      </c>
      <c r="AW85" s="430"/>
      <c r="AX85" s="430"/>
      <c r="AY85" s="430"/>
      <c r="AZ85" s="430"/>
      <c r="BA85" s="430"/>
      <c r="BB85" s="431"/>
    </row>
    <row r="86" spans="2:56" s="51" customFormat="1" ht="36.75" customHeight="1" x14ac:dyDescent="0.3">
      <c r="B86" s="432" t="s">
        <v>248</v>
      </c>
      <c r="C86" s="433"/>
      <c r="D86" s="434"/>
      <c r="E86" s="52"/>
      <c r="F86" s="435" t="s">
        <v>249</v>
      </c>
      <c r="G86" s="436"/>
      <c r="H86" s="437"/>
      <c r="I86" s="52"/>
      <c r="J86" s="435" t="s">
        <v>250</v>
      </c>
      <c r="K86" s="436"/>
      <c r="L86" s="437"/>
      <c r="M86" s="52"/>
      <c r="N86" s="435" t="s">
        <v>251</v>
      </c>
      <c r="O86" s="436"/>
      <c r="P86" s="437"/>
      <c r="Q86" s="52"/>
      <c r="R86" s="435" t="s">
        <v>252</v>
      </c>
      <c r="S86" s="436"/>
      <c r="T86" s="437"/>
      <c r="U86" s="52"/>
      <c r="V86" s="435" t="s">
        <v>253</v>
      </c>
      <c r="W86" s="436"/>
      <c r="X86" s="437"/>
      <c r="Z86" s="435" t="s">
        <v>254</v>
      </c>
      <c r="AA86" s="436"/>
      <c r="AB86" s="437"/>
      <c r="AD86" s="435" t="s">
        <v>255</v>
      </c>
      <c r="AE86" s="436"/>
      <c r="AF86" s="437"/>
      <c r="AG86" s="262"/>
      <c r="AH86" s="170" t="s">
        <v>261</v>
      </c>
      <c r="AI86" s="171"/>
      <c r="AJ86" s="74" t="e">
        <f ca="1">_xll.RiskOutput("A0_P_N1_Entry_Poins")+C96*1000000*G96*K96/O96*S96*W96*AA96*AE96</f>
        <v>#NAME?</v>
      </c>
      <c r="AK86" s="158" t="s">
        <v>83</v>
      </c>
      <c r="AL86" s="53"/>
      <c r="AM86" s="53"/>
      <c r="AN86" s="53"/>
      <c r="AO86" s="53"/>
      <c r="AP86" s="53"/>
      <c r="AQ86" s="53"/>
      <c r="AR86" s="230"/>
      <c r="AS86" s="54"/>
      <c r="AT86" s="272"/>
      <c r="AV86" s="68" t="s">
        <v>84</v>
      </c>
      <c r="AW86" s="69"/>
      <c r="AX86" s="69"/>
      <c r="AY86" s="69"/>
      <c r="AZ86" s="69"/>
      <c r="BA86" s="69"/>
      <c r="BB86" s="69"/>
    </row>
    <row r="87" spans="2:56" s="2" customFormat="1" ht="34.5" customHeight="1" x14ac:dyDescent="0.25">
      <c r="B87" s="416" t="s">
        <v>153</v>
      </c>
      <c r="C87" s="417"/>
      <c r="D87" s="418"/>
      <c r="F87" s="416" t="s">
        <v>155</v>
      </c>
      <c r="G87" s="417"/>
      <c r="H87" s="418"/>
      <c r="J87" s="416" t="s">
        <v>156</v>
      </c>
      <c r="K87" s="417"/>
      <c r="L87" s="418"/>
      <c r="N87" s="416" t="s">
        <v>157</v>
      </c>
      <c r="O87" s="417"/>
      <c r="P87" s="418"/>
      <c r="R87" s="416" t="s">
        <v>158</v>
      </c>
      <c r="S87" s="417"/>
      <c r="T87" s="418"/>
      <c r="V87" s="416" t="s">
        <v>159</v>
      </c>
      <c r="W87" s="417"/>
      <c r="X87" s="418"/>
      <c r="Z87" s="416" t="s">
        <v>88</v>
      </c>
      <c r="AA87" s="417"/>
      <c r="AB87" s="418"/>
      <c r="AD87" s="416" t="s">
        <v>89</v>
      </c>
      <c r="AE87" s="417"/>
      <c r="AF87" s="418"/>
      <c r="AH87" s="13"/>
      <c r="AI87" s="14"/>
      <c r="AJ87" s="14"/>
      <c r="AK87" s="158" t="s">
        <v>287</v>
      </c>
      <c r="AL87" s="14"/>
      <c r="AM87" s="14"/>
      <c r="AN87" s="14"/>
      <c r="AO87" s="14"/>
      <c r="AP87" s="14"/>
      <c r="AQ87" s="14"/>
      <c r="AR87" s="231"/>
      <c r="AS87" s="26"/>
      <c r="AT87" s="273"/>
      <c r="AV87" s="67"/>
      <c r="AW87" s="67"/>
      <c r="AX87" s="67"/>
      <c r="AY87" s="67"/>
      <c r="AZ87" s="67"/>
      <c r="BA87" s="67"/>
      <c r="BB87" s="67"/>
    </row>
    <row r="88" spans="2:56" s="2" customFormat="1" x14ac:dyDescent="0.25">
      <c r="B88" s="36"/>
      <c r="C88" s="37"/>
      <c r="D88" s="38"/>
      <c r="F88" s="32"/>
      <c r="G88" s="9"/>
      <c r="H88" s="33"/>
      <c r="J88" s="32"/>
      <c r="K88" s="9"/>
      <c r="L88" s="33"/>
      <c r="N88" s="32"/>
      <c r="O88" s="9"/>
      <c r="P88" s="33"/>
      <c r="R88" s="32"/>
      <c r="S88" s="9"/>
      <c r="T88" s="33"/>
      <c r="V88" s="32"/>
      <c r="W88" s="9"/>
      <c r="X88" s="33"/>
      <c r="Z88" s="32"/>
      <c r="AA88" s="9"/>
      <c r="AB88" s="33"/>
      <c r="AD88" s="32"/>
      <c r="AE88" s="9"/>
      <c r="AF88" s="33"/>
      <c r="AH88" s="27" t="s">
        <v>90</v>
      </c>
      <c r="AI88" s="6"/>
      <c r="AJ88" s="40" t="str">
        <f>AH86</f>
        <v>N1_Entry_Poin=</v>
      </c>
      <c r="AK88" s="6"/>
      <c r="AL88" s="40" t="str">
        <f>B86</f>
        <v>P_N0a_Consum_Poins</v>
      </c>
      <c r="AM88" s="40" t="str">
        <f>F86</f>
        <v>P_N0b_Prop_Import</v>
      </c>
      <c r="AN88" s="40" t="str">
        <f>J86</f>
        <v>P_N0c_Prop_InfCountry_E0b</v>
      </c>
      <c r="AO88" s="40" t="str">
        <f>N86</f>
        <v>P_E1_Conv_Packs2Pcs</v>
      </c>
      <c r="AP88" s="40" t="str">
        <f>R86</f>
        <v>P_E2a_Prop_Inf</v>
      </c>
      <c r="AQ88" s="40" t="str">
        <f>V86</f>
        <v>Surv_E2b_PreExport</v>
      </c>
      <c r="AR88" s="232" t="str">
        <f>Z86</f>
        <v>P_E3_Surv_Transp</v>
      </c>
      <c r="AS88" s="99" t="str">
        <f>AD86</f>
        <v>P_E4_Surv_Insp</v>
      </c>
      <c r="AT88" s="274"/>
      <c r="AV88" s="70" t="s">
        <v>91</v>
      </c>
      <c r="AW88" s="70" t="s">
        <v>92</v>
      </c>
      <c r="AX88" s="70" t="s">
        <v>93</v>
      </c>
      <c r="AY88" s="70" t="s">
        <v>94</v>
      </c>
      <c r="AZ88" s="70" t="s">
        <v>95</v>
      </c>
      <c r="BA88" s="70" t="s">
        <v>96</v>
      </c>
      <c r="BB88" s="70" t="s">
        <v>97</v>
      </c>
    </row>
    <row r="89" spans="2:56" s="2" customFormat="1" x14ac:dyDescent="0.25">
      <c r="B89" s="195" t="str">
        <f>B86</f>
        <v>P_N0a_Consum_Poins</v>
      </c>
      <c r="C89" s="4" t="s">
        <v>98</v>
      </c>
      <c r="D89" s="33" t="s">
        <v>99</v>
      </c>
      <c r="F89" s="195" t="str">
        <f>F86</f>
        <v>P_N0b_Prop_Import</v>
      </c>
      <c r="G89" s="4" t="s">
        <v>98</v>
      </c>
      <c r="H89" s="33" t="s">
        <v>99</v>
      </c>
      <c r="J89" s="32" t="str">
        <f>J86</f>
        <v>P_N0c_Prop_InfCountry_E0b</v>
      </c>
      <c r="K89" s="4" t="s">
        <v>98</v>
      </c>
      <c r="L89" s="33" t="s">
        <v>99</v>
      </c>
      <c r="N89" s="32" t="str">
        <f>N86</f>
        <v>P_E1_Conv_Packs2Pcs</v>
      </c>
      <c r="O89" s="4" t="s">
        <v>98</v>
      </c>
      <c r="P89" s="33" t="s">
        <v>99</v>
      </c>
      <c r="R89" s="32" t="str">
        <f>R86</f>
        <v>P_E2a_Prop_Inf</v>
      </c>
      <c r="S89" s="4" t="s">
        <v>98</v>
      </c>
      <c r="T89" s="33" t="s">
        <v>99</v>
      </c>
      <c r="V89" s="32" t="str">
        <f>V86</f>
        <v>Surv_E2b_PreExport</v>
      </c>
      <c r="W89" s="4" t="s">
        <v>98</v>
      </c>
      <c r="X89" s="33" t="s">
        <v>99</v>
      </c>
      <c r="Z89" s="32" t="str">
        <f>Z86</f>
        <v>P_E3_Surv_Transp</v>
      </c>
      <c r="AA89" s="4" t="s">
        <v>98</v>
      </c>
      <c r="AB89" s="33" t="s">
        <v>99</v>
      </c>
      <c r="AD89" s="32" t="str">
        <f>AD86</f>
        <v>P_E4_Surv_Insp</v>
      </c>
      <c r="AE89" s="4" t="s">
        <v>98</v>
      </c>
      <c r="AF89" s="33" t="s">
        <v>99</v>
      </c>
      <c r="AH89" s="110">
        <v>0.01</v>
      </c>
      <c r="AI89" s="21"/>
      <c r="AJ89" s="56" t="e">
        <f ca="1">_xll.RiskPercentile($AJ$86,$AH89)</f>
        <v>#NAME?</v>
      </c>
      <c r="AK89" s="6"/>
      <c r="AL89" s="60" t="e">
        <f ca="1">_xll.RiskPercentile($C$96,$AH89)</f>
        <v>#NAME?</v>
      </c>
      <c r="AM89" s="110" t="e">
        <f ca="1">_xll.RiskPercentile($G$96,$AH89)</f>
        <v>#NAME?</v>
      </c>
      <c r="AN89" s="110" t="e">
        <f ca="1">_xll.RiskPercentile($K$96,$AH89)</f>
        <v>#NAME?</v>
      </c>
      <c r="AO89" s="60" t="e">
        <f ca="1">_xll.RiskPercentile($O$96,$AH89)</f>
        <v>#NAME?</v>
      </c>
      <c r="AP89" s="65" t="e">
        <f ca="1">_xll.RiskPercentile($S$96,$AH89)</f>
        <v>#NAME?</v>
      </c>
      <c r="AQ89" s="128" t="e">
        <f ca="1">_xll.RiskPercentile($W$96,$AH89)</f>
        <v>#NAME?</v>
      </c>
      <c r="AR89" s="110" t="e">
        <f ca="1">_xll.RiskPercentile($AA$96,$AH89)</f>
        <v>#NAME?</v>
      </c>
      <c r="AS89" s="226" t="e">
        <f ca="1">_xll.RiskPercentile($AE$96,$AH89)</f>
        <v>#NAME?</v>
      </c>
      <c r="AT89" s="275"/>
      <c r="AV89" s="72" t="s">
        <v>100</v>
      </c>
      <c r="AW89" s="72" t="s">
        <v>206</v>
      </c>
      <c r="AX89" s="72" t="s">
        <v>252</v>
      </c>
      <c r="AY89" s="72" t="s">
        <v>342</v>
      </c>
      <c r="AZ89" s="72">
        <v>0.67400000000000004</v>
      </c>
      <c r="BA89" s="72">
        <f>AZ89^2</f>
        <v>0.45427600000000007</v>
      </c>
      <c r="BB89" s="392">
        <f t="shared" ref="BB89:BB94" si="4">BA89/$BA$95</f>
        <v>0.74460977632661618</v>
      </c>
    </row>
    <row r="90" spans="2:56" s="2" customFormat="1" x14ac:dyDescent="0.25">
      <c r="B90" s="189">
        <v>80</v>
      </c>
      <c r="C90" s="4">
        <v>0.01</v>
      </c>
      <c r="D90" s="255" t="e">
        <f ca="1">_xll.RiskPercentile(C96,C90)</f>
        <v>#NAME?</v>
      </c>
      <c r="F90" s="194">
        <v>0.3</v>
      </c>
      <c r="G90" s="4">
        <v>0.01</v>
      </c>
      <c r="H90" s="134" t="e">
        <f ca="1">_xll.RiskPercentile(G96,G90)</f>
        <v>#NAME?</v>
      </c>
      <c r="J90" s="193">
        <v>0</v>
      </c>
      <c r="K90" s="4">
        <v>0.01</v>
      </c>
      <c r="L90" s="132" t="e">
        <f ca="1">_xll.RiskPercentile(K96,K90)</f>
        <v>#NAME?</v>
      </c>
      <c r="N90" s="192"/>
      <c r="O90" s="4">
        <v>0.01</v>
      </c>
      <c r="P90" s="135" t="e">
        <f ca="1">_xll.RiskPercentile(O96,O90)</f>
        <v>#NAME?</v>
      </c>
      <c r="R90" s="173">
        <v>1E-3</v>
      </c>
      <c r="S90" s="4">
        <v>0.01</v>
      </c>
      <c r="T90" s="248" t="e">
        <f ca="1">_xll.RiskPercentile(S96,S90)</f>
        <v>#NAME?</v>
      </c>
      <c r="V90" s="173">
        <v>0.98499999999999999</v>
      </c>
      <c r="W90" s="4">
        <v>0.01</v>
      </c>
      <c r="X90" s="256" t="e">
        <f ca="1">_xll.RiskPercentile(W96,W90)</f>
        <v>#NAME?</v>
      </c>
      <c r="Z90" s="173"/>
      <c r="AA90" s="4">
        <v>0.01</v>
      </c>
      <c r="AB90" s="132" t="e">
        <f ca="1">_xll.RiskPercentile(AA96,AA90)</f>
        <v>#NAME?</v>
      </c>
      <c r="AD90" s="173">
        <v>0.98499999999999999</v>
      </c>
      <c r="AE90" s="4">
        <v>0.01</v>
      </c>
      <c r="AF90" s="256" t="e">
        <f ca="1">_xll.RiskPercentile(AE96,AE90)</f>
        <v>#NAME?</v>
      </c>
      <c r="AH90" s="111">
        <v>0.05</v>
      </c>
      <c r="AI90" s="16"/>
      <c r="AJ90" s="57" t="e">
        <f ca="1">_xll.RiskPercentile($AJ$86,$AH90)</f>
        <v>#NAME?</v>
      </c>
      <c r="AK90" s="6"/>
      <c r="AL90" s="61" t="e">
        <f ca="1">_xll.RiskPercentile($C$96,$AH90)</f>
        <v>#NAME?</v>
      </c>
      <c r="AM90" s="111" t="e">
        <f ca="1">_xll.RiskPercentile($G$96,$AH90)</f>
        <v>#NAME?</v>
      </c>
      <c r="AN90" s="111" t="e">
        <f ca="1">_xll.RiskPercentile($K$96,$AH90)</f>
        <v>#NAME?</v>
      </c>
      <c r="AO90" s="61" t="e">
        <f ca="1">_xll.RiskPercentile($O$96,$AH90)</f>
        <v>#NAME?</v>
      </c>
      <c r="AP90" s="50" t="e">
        <f ca="1">_xll.RiskPercentile($S$96,$AH90)</f>
        <v>#NAME?</v>
      </c>
      <c r="AQ90" s="129" t="e">
        <f ca="1">_xll.RiskPercentile($W$96,$AH90)</f>
        <v>#NAME?</v>
      </c>
      <c r="AR90" s="111" t="e">
        <f ca="1">_xll.RiskPercentile($AA$96,$AH90)</f>
        <v>#NAME?</v>
      </c>
      <c r="AS90" s="227" t="e">
        <f ca="1">_xll.RiskPercentile($AE$96,$AH90)</f>
        <v>#NAME?</v>
      </c>
      <c r="AT90" s="275"/>
      <c r="AV90" s="72" t="s">
        <v>101</v>
      </c>
      <c r="AW90" s="72" t="s">
        <v>207</v>
      </c>
      <c r="AX90" s="72" t="s">
        <v>278</v>
      </c>
      <c r="AY90" s="72" t="s">
        <v>343</v>
      </c>
      <c r="AZ90" s="72">
        <v>0.372</v>
      </c>
      <c r="BA90" s="72">
        <f t="shared" ref="BA90:BA94" si="5">AZ90^2</f>
        <v>0.13838400000000001</v>
      </c>
      <c r="BB90" s="392">
        <f t="shared" si="4"/>
        <v>0.22682703749963115</v>
      </c>
    </row>
    <row r="91" spans="2:56" s="2" customFormat="1" x14ac:dyDescent="0.25">
      <c r="B91" s="189">
        <v>120</v>
      </c>
      <c r="C91" s="4">
        <v>0.25</v>
      </c>
      <c r="D91" s="255" t="e">
        <f ca="1">_xll.RiskPercentile(C96,C91)</f>
        <v>#NAME?</v>
      </c>
      <c r="F91" s="194">
        <v>0.4</v>
      </c>
      <c r="G91" s="4">
        <v>0.25</v>
      </c>
      <c r="H91" s="134" t="e">
        <f ca="1">_xll.RiskPercentile(G96,G91)</f>
        <v>#NAME?</v>
      </c>
      <c r="J91" s="193">
        <v>8.0000000000000002E-3</v>
      </c>
      <c r="K91" s="4">
        <v>0.25</v>
      </c>
      <c r="L91" s="132" t="e">
        <f ca="1">_xll.RiskPercentile(K96,K91)</f>
        <v>#NAME?</v>
      </c>
      <c r="N91" s="192"/>
      <c r="O91" s="4">
        <v>0.25</v>
      </c>
      <c r="P91" s="135" t="e">
        <f ca="1">_xll.RiskPercentile(O96,O91)</f>
        <v>#NAME?</v>
      </c>
      <c r="R91" s="173">
        <v>5.0000000000000001E-3</v>
      </c>
      <c r="S91" s="4">
        <v>0.25</v>
      </c>
      <c r="T91" s="248" t="e">
        <f ca="1">_xll.RiskPercentile(S96,S91)</f>
        <v>#NAME?</v>
      </c>
      <c r="V91" s="173">
        <v>0.99199999999999999</v>
      </c>
      <c r="W91" s="4">
        <v>0.25</v>
      </c>
      <c r="X91" s="256" t="e">
        <f ca="1">_xll.RiskPercentile(W96,W91)</f>
        <v>#NAME?</v>
      </c>
      <c r="Z91" s="173"/>
      <c r="AA91" s="4">
        <v>0.25</v>
      </c>
      <c r="AB91" s="132" t="e">
        <f ca="1">_xll.RiskPercentile(AA96,AA91)</f>
        <v>#NAME?</v>
      </c>
      <c r="AD91" s="173">
        <v>0.99199999999999999</v>
      </c>
      <c r="AE91" s="4">
        <v>0.25</v>
      </c>
      <c r="AF91" s="256" t="e">
        <f ca="1">_xll.RiskPercentile(AE96,AE91)</f>
        <v>#NAME?</v>
      </c>
      <c r="AH91" s="111">
        <v>0.1</v>
      </c>
      <c r="AI91" s="16"/>
      <c r="AJ91" s="57" t="e">
        <f ca="1">_xll.RiskPercentile($AJ$86,$AH91)</f>
        <v>#NAME?</v>
      </c>
      <c r="AK91" s="6"/>
      <c r="AL91" s="61" t="e">
        <f ca="1">_xll.RiskPercentile($C$96,$AH91)</f>
        <v>#NAME?</v>
      </c>
      <c r="AM91" s="111" t="e">
        <f ca="1">_xll.RiskPercentile($G$96,$AH91)</f>
        <v>#NAME?</v>
      </c>
      <c r="AN91" s="111" t="e">
        <f ca="1">_xll.RiskPercentile($K$96,$AH91)</f>
        <v>#NAME?</v>
      </c>
      <c r="AO91" s="61" t="e">
        <f ca="1">_xll.RiskPercentile($O$96,$AH91)</f>
        <v>#NAME?</v>
      </c>
      <c r="AP91" s="50" t="e">
        <f ca="1">_xll.RiskPercentile($S$96,$AH91)</f>
        <v>#NAME?</v>
      </c>
      <c r="AQ91" s="129" t="e">
        <f ca="1">_xll.RiskPercentile($W$96,$AH91)</f>
        <v>#NAME?</v>
      </c>
      <c r="AR91" s="111" t="e">
        <f ca="1">_xll.RiskPercentile($AA$96,$AH91)</f>
        <v>#NAME?</v>
      </c>
      <c r="AS91" s="227" t="e">
        <f ca="1">_xll.RiskPercentile($AE$96,$AH91)</f>
        <v>#NAME?</v>
      </c>
      <c r="AT91" s="275"/>
      <c r="AV91" s="72" t="s">
        <v>102</v>
      </c>
      <c r="AW91" s="72" t="s">
        <v>208</v>
      </c>
      <c r="AX91" s="72" t="s">
        <v>249</v>
      </c>
      <c r="AY91" s="72" t="s">
        <v>344</v>
      </c>
      <c r="AZ91" s="72">
        <v>0.10100000000000001</v>
      </c>
      <c r="BA91" s="72">
        <f t="shared" si="5"/>
        <v>1.0201000000000002E-2</v>
      </c>
      <c r="BB91" s="392">
        <f t="shared" si="4"/>
        <v>1.6720593490098117E-2</v>
      </c>
    </row>
    <row r="92" spans="2:56" s="2" customFormat="1" x14ac:dyDescent="0.25">
      <c r="B92" s="189">
        <v>140</v>
      </c>
      <c r="C92" s="4">
        <v>0.5</v>
      </c>
      <c r="D92" s="255" t="e">
        <f ca="1">_xll.RiskPercentile(C96,C92)</f>
        <v>#NAME?</v>
      </c>
      <c r="F92" s="194">
        <v>0.48</v>
      </c>
      <c r="G92" s="4">
        <v>0.5</v>
      </c>
      <c r="H92" s="134" t="e">
        <f ca="1">_xll.RiskPercentile(G96,G92)</f>
        <v>#NAME?</v>
      </c>
      <c r="J92" s="193">
        <v>1.4999999999999999E-2</v>
      </c>
      <c r="K92" s="4">
        <v>0.5</v>
      </c>
      <c r="L92" s="132" t="e">
        <f ca="1">_xll.RiskPercentile(K96,K92)</f>
        <v>#NAME?</v>
      </c>
      <c r="N92" s="192"/>
      <c r="O92" s="4">
        <v>0.5</v>
      </c>
      <c r="P92" s="135" t="e">
        <f ca="1">_xll.RiskPercentile(O96,O92)</f>
        <v>#NAME?</v>
      </c>
      <c r="R92" s="173">
        <v>0.01</v>
      </c>
      <c r="S92" s="4">
        <v>0.5</v>
      </c>
      <c r="T92" s="248" t="e">
        <f ca="1">_xll.RiskPercentile(S96,S92)</f>
        <v>#NAME?</v>
      </c>
      <c r="V92" s="173">
        <v>0.99399999999999999</v>
      </c>
      <c r="W92" s="4">
        <v>0.5</v>
      </c>
      <c r="X92" s="256" t="e">
        <f ca="1">_xll.RiskPercentile(W96,W92)</f>
        <v>#NAME?</v>
      </c>
      <c r="Z92" s="173"/>
      <c r="AA92" s="4">
        <v>0.5</v>
      </c>
      <c r="AB92" s="132" t="e">
        <f ca="1">_xll.RiskPercentile(AA96,AA92)</f>
        <v>#NAME?</v>
      </c>
      <c r="AD92" s="173">
        <v>0.99399999999999999</v>
      </c>
      <c r="AE92" s="4">
        <v>0.5</v>
      </c>
      <c r="AF92" s="256" t="e">
        <f ca="1">_xll.RiskPercentile(AE96,AE92)</f>
        <v>#NAME?</v>
      </c>
      <c r="AH92" s="111">
        <v>0.16600000000000001</v>
      </c>
      <c r="AI92" s="16"/>
      <c r="AJ92" s="57" t="e">
        <f ca="1">_xll.RiskPercentile($AJ$86,$AH92)</f>
        <v>#NAME?</v>
      </c>
      <c r="AK92" s="6"/>
      <c r="AL92" s="61" t="e">
        <f ca="1">_xll.RiskPercentile($C$96,$AH92)</f>
        <v>#NAME?</v>
      </c>
      <c r="AM92" s="111" t="e">
        <f ca="1">_xll.RiskPercentile($G$96,$AH92)</f>
        <v>#NAME?</v>
      </c>
      <c r="AN92" s="111" t="e">
        <f ca="1">_xll.RiskPercentile($K$96,$AH92)</f>
        <v>#NAME?</v>
      </c>
      <c r="AO92" s="61" t="e">
        <f ca="1">_xll.RiskPercentile($O$96,$AH92)</f>
        <v>#NAME?</v>
      </c>
      <c r="AP92" s="50" t="e">
        <f ca="1">_xll.RiskPercentile($S$96,$AH92)</f>
        <v>#NAME?</v>
      </c>
      <c r="AQ92" s="129" t="e">
        <f ca="1">_xll.RiskPercentile($W$96,$AH92)</f>
        <v>#NAME?</v>
      </c>
      <c r="AR92" s="111" t="e">
        <f ca="1">_xll.RiskPercentile($AA$96,$AH92)</f>
        <v>#NAME?</v>
      </c>
      <c r="AS92" s="227" t="e">
        <f ca="1">_xll.RiskPercentile($AE$96,$AH92)</f>
        <v>#NAME?</v>
      </c>
      <c r="AT92" s="275"/>
      <c r="AV92" s="72" t="s">
        <v>117</v>
      </c>
      <c r="AW92" s="72" t="s">
        <v>209</v>
      </c>
      <c r="AX92" s="72" t="s">
        <v>248</v>
      </c>
      <c r="AY92" s="72" t="s">
        <v>345</v>
      </c>
      <c r="AZ92" s="72">
        <v>8.5000000000000006E-2</v>
      </c>
      <c r="BA92" s="72">
        <f t="shared" si="5"/>
        <v>7.2250000000000014E-3</v>
      </c>
      <c r="BB92" s="392">
        <f t="shared" si="4"/>
        <v>1.1842592683654436E-2</v>
      </c>
    </row>
    <row r="93" spans="2:56" s="2" customFormat="1" x14ac:dyDescent="0.25">
      <c r="B93" s="189">
        <v>155</v>
      </c>
      <c r="C93" s="4">
        <v>0.75</v>
      </c>
      <c r="D93" s="255" t="e">
        <f ca="1">_xll.RiskPercentile(C96,C93)</f>
        <v>#NAME?</v>
      </c>
      <c r="F93" s="194">
        <v>0.55000000000000004</v>
      </c>
      <c r="G93" s="4">
        <v>0.75</v>
      </c>
      <c r="H93" s="134" t="e">
        <f ca="1">_xll.RiskPercentile(G96,G93)</f>
        <v>#NAME?</v>
      </c>
      <c r="J93" s="193">
        <v>0.03</v>
      </c>
      <c r="K93" s="4">
        <v>0.75</v>
      </c>
      <c r="L93" s="132" t="e">
        <f ca="1">_xll.RiskPercentile(K96,K93)</f>
        <v>#NAME?</v>
      </c>
      <c r="N93" s="192"/>
      <c r="O93" s="4">
        <v>0.75</v>
      </c>
      <c r="P93" s="135" t="e">
        <f ca="1">_xll.RiskPercentile(O96,O93)</f>
        <v>#NAME?</v>
      </c>
      <c r="R93" s="173">
        <v>0.03</v>
      </c>
      <c r="S93" s="4">
        <v>0.75</v>
      </c>
      <c r="T93" s="248" t="e">
        <f ca="1">_xll.RiskPercentile(S96,S93)</f>
        <v>#NAME?</v>
      </c>
      <c r="V93" s="173">
        <v>0.996</v>
      </c>
      <c r="W93" s="4">
        <v>0.75</v>
      </c>
      <c r="X93" s="256" t="e">
        <f ca="1">_xll.RiskPercentile(W96,W93)</f>
        <v>#NAME?</v>
      </c>
      <c r="Z93" s="173"/>
      <c r="AA93" s="4">
        <v>0.75</v>
      </c>
      <c r="AB93" s="132" t="e">
        <f ca="1">_xll.RiskPercentile(AA96,AA93)</f>
        <v>#NAME?</v>
      </c>
      <c r="AD93" s="173">
        <v>0.996</v>
      </c>
      <c r="AE93" s="4">
        <v>0.75</v>
      </c>
      <c r="AF93" s="256" t="e">
        <f ca="1">_xll.RiskPercentile(AE96,AE93)</f>
        <v>#NAME?</v>
      </c>
      <c r="AH93" s="110">
        <v>0.25</v>
      </c>
      <c r="AI93" s="21"/>
      <c r="AJ93" s="56" t="e">
        <f ca="1">_xll.RiskPercentile($AJ$86,$AH93)</f>
        <v>#NAME?</v>
      </c>
      <c r="AK93" s="6"/>
      <c r="AL93" s="60" t="e">
        <f ca="1">_xll.RiskPercentile($C$96,$AH93)</f>
        <v>#NAME?</v>
      </c>
      <c r="AM93" s="110" t="e">
        <f ca="1">_xll.RiskPercentile($G$96,$AH93)</f>
        <v>#NAME?</v>
      </c>
      <c r="AN93" s="110" t="e">
        <f ca="1">_xll.RiskPercentile($K$96,$AH93)</f>
        <v>#NAME?</v>
      </c>
      <c r="AO93" s="60" t="e">
        <f ca="1">_xll.RiskPercentile($O$96,$AH93)</f>
        <v>#NAME?</v>
      </c>
      <c r="AP93" s="65" t="e">
        <f ca="1">_xll.RiskPercentile($S$96,$AH93)</f>
        <v>#NAME?</v>
      </c>
      <c r="AQ93" s="128" t="e">
        <f ca="1">_xll.RiskPercentile($W$96,$AH93)</f>
        <v>#NAME?</v>
      </c>
      <c r="AR93" s="110" t="e">
        <f ca="1">_xll.RiskPercentile($AA$96,$AH93)</f>
        <v>#NAME?</v>
      </c>
      <c r="AS93" s="226" t="e">
        <f ca="1">_xll.RiskPercentile($AE$96,$AH93)</f>
        <v>#NAME?</v>
      </c>
      <c r="AT93" s="275"/>
      <c r="AV93" s="72" t="s">
        <v>103</v>
      </c>
      <c r="AW93" s="72" t="s">
        <v>211</v>
      </c>
      <c r="AX93" s="72" t="s">
        <v>346</v>
      </c>
      <c r="AY93" s="72" t="s">
        <v>347</v>
      </c>
      <c r="AZ93" s="72">
        <v>0</v>
      </c>
      <c r="BA93" s="72">
        <f t="shared" si="5"/>
        <v>0</v>
      </c>
      <c r="BB93" s="392">
        <f t="shared" si="4"/>
        <v>0</v>
      </c>
    </row>
    <row r="94" spans="2:56" s="2" customFormat="1" x14ac:dyDescent="0.25">
      <c r="B94" s="189">
        <v>180</v>
      </c>
      <c r="C94" s="4">
        <v>0.99</v>
      </c>
      <c r="D94" s="255" t="e">
        <f ca="1">_xll.RiskPercentile(C96,C94)</f>
        <v>#NAME?</v>
      </c>
      <c r="F94" s="194">
        <v>0.65</v>
      </c>
      <c r="G94" s="4">
        <v>0.99</v>
      </c>
      <c r="H94" s="134" t="e">
        <f ca="1">_xll.RiskPercentile(G96,G94)</f>
        <v>#NAME?</v>
      </c>
      <c r="J94" s="193">
        <v>0.06</v>
      </c>
      <c r="K94" s="4">
        <v>0.99</v>
      </c>
      <c r="L94" s="132" t="e">
        <f ca="1">_xll.RiskPercentile(K96,K94)</f>
        <v>#NAME?</v>
      </c>
      <c r="N94" s="192"/>
      <c r="O94" s="4">
        <v>0.99</v>
      </c>
      <c r="P94" s="135" t="e">
        <f ca="1">_xll.RiskPercentile(O96,O94)</f>
        <v>#NAME?</v>
      </c>
      <c r="R94" s="173">
        <v>0.05</v>
      </c>
      <c r="S94" s="4">
        <v>0.99</v>
      </c>
      <c r="T94" s="248" t="e">
        <f ca="1">_xll.RiskPercentile(S96,S94)</f>
        <v>#NAME?</v>
      </c>
      <c r="V94" s="173">
        <v>1</v>
      </c>
      <c r="W94" s="4">
        <v>0.99</v>
      </c>
      <c r="X94" s="256" t="e">
        <f ca="1">_xll.RiskPercentile(W96,W94)</f>
        <v>#NAME?</v>
      </c>
      <c r="Z94" s="173"/>
      <c r="AA94" s="4">
        <v>0.99</v>
      </c>
      <c r="AB94" s="132" t="e">
        <f ca="1">_xll.RiskPercentile(AA96,AA94)</f>
        <v>#NAME?</v>
      </c>
      <c r="AD94" s="173">
        <v>1</v>
      </c>
      <c r="AE94" s="4">
        <v>0.99</v>
      </c>
      <c r="AF94" s="256" t="e">
        <f ca="1">_xll.RiskPercentile(AE96,AE94)</f>
        <v>#NAME?</v>
      </c>
      <c r="AH94" s="113">
        <v>0.33300000000000002</v>
      </c>
      <c r="AI94" s="18"/>
      <c r="AJ94" s="59" t="e">
        <f ca="1">_xll.RiskPercentile($AJ$86,$AH94)</f>
        <v>#NAME?</v>
      </c>
      <c r="AK94" s="7"/>
      <c r="AL94" s="63" t="e">
        <f ca="1">_xll.RiskPercentile($C$96,$AH94)</f>
        <v>#NAME?</v>
      </c>
      <c r="AM94" s="113" t="e">
        <f ca="1">_xll.RiskPercentile($G$96,$AH94)</f>
        <v>#NAME?</v>
      </c>
      <c r="AN94" s="113" t="e">
        <f ca="1">_xll.RiskPercentile($K$96,$AH94)</f>
        <v>#NAME?</v>
      </c>
      <c r="AO94" s="63" t="e">
        <f ca="1">_xll.RiskPercentile($O$96,$AH94)</f>
        <v>#NAME?</v>
      </c>
      <c r="AP94" s="19" t="e">
        <f ca="1">_xll.RiskPercentile($S$96,$AH94)</f>
        <v>#NAME?</v>
      </c>
      <c r="AQ94" s="131" t="e">
        <f ca="1">_xll.RiskPercentile($W$96,$AH94)</f>
        <v>#NAME?</v>
      </c>
      <c r="AR94" s="113" t="e">
        <f ca="1">_xll.RiskPercentile($AA$96,$AH94)</f>
        <v>#NAME?</v>
      </c>
      <c r="AS94" s="228" t="e">
        <f ca="1">_xll.RiskPercentile($AE$96,$AH94)</f>
        <v>#NAME?</v>
      </c>
      <c r="AT94" s="276"/>
      <c r="AV94" s="72" t="s">
        <v>103</v>
      </c>
      <c r="AW94" s="72" t="s">
        <v>210</v>
      </c>
      <c r="AX94" s="72" t="s">
        <v>255</v>
      </c>
      <c r="AY94" s="72" t="s">
        <v>348</v>
      </c>
      <c r="AZ94" s="72">
        <v>0</v>
      </c>
      <c r="BA94" s="72">
        <f t="shared" si="5"/>
        <v>0</v>
      </c>
      <c r="BB94" s="392">
        <f t="shared" si="4"/>
        <v>0</v>
      </c>
    </row>
    <row r="95" spans="2:56" s="2" customFormat="1" x14ac:dyDescent="0.25">
      <c r="B95" s="32"/>
      <c r="C95" s="1"/>
      <c r="D95" s="35"/>
      <c r="F95" s="32"/>
      <c r="G95" s="1"/>
      <c r="H95" s="35"/>
      <c r="J95" s="32"/>
      <c r="K95" s="1"/>
      <c r="L95" s="35"/>
      <c r="N95" s="32"/>
      <c r="O95" s="1"/>
      <c r="P95" s="35"/>
      <c r="R95" s="32"/>
      <c r="S95" s="1"/>
      <c r="T95" s="35"/>
      <c r="V95" s="32"/>
      <c r="W95" s="1"/>
      <c r="X95" s="35"/>
      <c r="Z95" s="32"/>
      <c r="AA95" s="1"/>
      <c r="AB95" s="35"/>
      <c r="AD95" s="32"/>
      <c r="AE95" s="1"/>
      <c r="AF95" s="35"/>
      <c r="AH95" s="112">
        <v>0.5</v>
      </c>
      <c r="AI95" s="24"/>
      <c r="AJ95" s="58" t="e">
        <f ca="1">_xll.RiskPercentile($AJ$86,$AH95)</f>
        <v>#NAME?</v>
      </c>
      <c r="AK95" s="124"/>
      <c r="AL95" s="62" t="e">
        <f ca="1">_xll.RiskPercentile($C$96,$AH95)</f>
        <v>#NAME?</v>
      </c>
      <c r="AM95" s="112" t="e">
        <f ca="1">_xll.RiskPercentile($G$96,$AH95)</f>
        <v>#NAME?</v>
      </c>
      <c r="AN95" s="112" t="e">
        <f ca="1">_xll.RiskPercentile($K$96,$AH95)</f>
        <v>#NAME?</v>
      </c>
      <c r="AO95" s="62" t="e">
        <f ca="1">_xll.RiskPercentile($O$96,$AH95)</f>
        <v>#NAME?</v>
      </c>
      <c r="AP95" s="66" t="e">
        <f ca="1">_xll.RiskPercentile($S$96,$AH95)</f>
        <v>#NAME?</v>
      </c>
      <c r="AQ95" s="130" t="e">
        <f ca="1">_xll.RiskPercentile($W$96,$AH95)</f>
        <v>#NAME?</v>
      </c>
      <c r="AR95" s="112" t="e">
        <f ca="1">_xll.RiskPercentile($AA$96,$AH95)</f>
        <v>#NAME?</v>
      </c>
      <c r="AS95" s="229" t="e">
        <f ca="1">_xll.RiskPercentile($AE$96,$AH95)</f>
        <v>#NAME?</v>
      </c>
      <c r="AT95" s="276"/>
      <c r="AV95" s="71" t="s">
        <v>104</v>
      </c>
      <c r="AW95" s="70"/>
      <c r="AX95" s="70"/>
      <c r="AY95" s="70"/>
      <c r="AZ95" s="70" t="s">
        <v>105</v>
      </c>
      <c r="BA95" s="72">
        <f>SUM(BA89:BA94)</f>
        <v>0.61008600000000013</v>
      </c>
      <c r="BB95" s="15">
        <f>BA95/$BA$95</f>
        <v>1</v>
      </c>
    </row>
    <row r="96" spans="2:56" s="2" customFormat="1" x14ac:dyDescent="0.25">
      <c r="B96" s="32" t="str">
        <f>B86</f>
        <v>P_N0a_Consum_Poins</v>
      </c>
      <c r="C96" s="244" t="e">
        <f ca="1">_xll.RiskNormal(138.401,24.629,_xll.RiskName("P_N0a_Consum_Poins"),_xll.RiskFit("P_Consum_Poins","RMSErr"))</f>
        <v>#NAME?</v>
      </c>
      <c r="D96" s="35" t="s">
        <v>126</v>
      </c>
      <c r="F96" s="32" t="str">
        <f>F86</f>
        <v>P_N0b_Prop_Import</v>
      </c>
      <c r="G96" s="243" t="e">
        <f ca="1">_xll.RiskGamma(22.263,0.021603,_xll.RiskName("P_N0b_Prop_Import"),_xll.RiskFit("P_Prop_Import","RMSErr"))</f>
        <v>#NAME?</v>
      </c>
      <c r="H96" s="35" t="s">
        <v>109</v>
      </c>
      <c r="J96" s="32" t="str">
        <f>J86</f>
        <v>P_N0c_Prop_InfCountry_E0b</v>
      </c>
      <c r="K96" s="238" t="e">
        <f ca="1">_xll.RiskWeibull(1.198,0.021578,_xll.RiskName("P_N0c_Prop_InfCountry"),_xll.RiskFit("P_N0c_Prop_InfCountry","RMSErr"))</f>
        <v>#NAME?</v>
      </c>
      <c r="L96" s="35" t="s">
        <v>109</v>
      </c>
      <c r="N96" s="32" t="str">
        <f>N86</f>
        <v>P_E1_Conv_Packs2Pcs</v>
      </c>
      <c r="O96" s="242">
        <f>O103*O100+(1-O103)*O101</f>
        <v>1463.1999999999998</v>
      </c>
      <c r="P96" s="35" t="s">
        <v>106</v>
      </c>
      <c r="R96" s="32" t="str">
        <f>R86</f>
        <v>P_E2a_Prop_Inf</v>
      </c>
      <c r="S96" s="247" t="e">
        <f ca="1">_xll.RiskLognorm(0.0201,0.032367,_xll.RiskName("P_E2a_Prop_Inf"),_xll.RiskFit("P_Prop_Inf","RMSErr"))</f>
        <v>#NAME?</v>
      </c>
      <c r="T96" s="35" t="s">
        <v>107</v>
      </c>
      <c r="V96" s="32" t="str">
        <f>V86</f>
        <v>Surv_E2b_PreExport</v>
      </c>
      <c r="W96" s="257" t="e">
        <f ca="1">1-_xll.RiskWeibull(2.279,0.006978,_xll.RiskName("P_E2b_Surv_PreExport"),_xll.RiskFit("P_Surv_PreExport","RMSErr"))</f>
        <v>#NAME?</v>
      </c>
      <c r="X96" s="35" t="s">
        <v>109</v>
      </c>
      <c r="Z96" s="32" t="str">
        <f>Z86</f>
        <v>P_E3_Surv_Transp</v>
      </c>
      <c r="AA96" s="238">
        <v>1</v>
      </c>
      <c r="AB96" s="35" t="s">
        <v>127</v>
      </c>
      <c r="AD96" s="32" t="str">
        <f>AD86</f>
        <v>P_E4_Surv_Insp</v>
      </c>
      <c r="AE96" s="257" t="e">
        <f ca="1">1-_xll.RiskWeibull(2.279,0.006978,_xll.RiskName("P_E4_Surv_Insp"),_xll.RiskFit("P_Surv_Insp","RMSErr"))</f>
        <v>#NAME?</v>
      </c>
      <c r="AF96" s="35" t="s">
        <v>109</v>
      </c>
      <c r="AH96" s="113">
        <v>0.66700000000000004</v>
      </c>
      <c r="AI96" s="18"/>
      <c r="AJ96" s="59" t="e">
        <f ca="1">_xll.RiskPercentile($AJ$86,$AH96)</f>
        <v>#NAME?</v>
      </c>
      <c r="AK96" s="7"/>
      <c r="AL96" s="63" t="e">
        <f ca="1">_xll.RiskPercentile($C$96,$AH96)</f>
        <v>#NAME?</v>
      </c>
      <c r="AM96" s="113" t="e">
        <f ca="1">_xll.RiskPercentile($G$96,$AH96)</f>
        <v>#NAME?</v>
      </c>
      <c r="AN96" s="113" t="e">
        <f ca="1">_xll.RiskPercentile($K$96,$AH96)</f>
        <v>#NAME?</v>
      </c>
      <c r="AO96" s="63" t="e">
        <f ca="1">_xll.RiskPercentile($O$96,$AH96)</f>
        <v>#NAME?</v>
      </c>
      <c r="AP96" s="19" t="e">
        <f ca="1">_xll.RiskPercentile($S$96,$AH96)</f>
        <v>#NAME?</v>
      </c>
      <c r="AQ96" s="131" t="e">
        <f ca="1">_xll.RiskPercentile($W$96,$AH96)</f>
        <v>#NAME?</v>
      </c>
      <c r="AR96" s="113" t="e">
        <f ca="1">_xll.RiskPercentile($AA$96,$AH96)</f>
        <v>#NAME?</v>
      </c>
      <c r="AS96" s="228" t="e">
        <f ca="1">_xll.RiskPercentile($AE$96,$AH96)</f>
        <v>#NAME?</v>
      </c>
      <c r="AT96" s="276"/>
      <c r="AV96" s="67"/>
      <c r="AW96" s="67"/>
      <c r="AX96" s="67"/>
      <c r="AY96" s="67"/>
      <c r="AZ96" s="67"/>
      <c r="BA96" s="67"/>
      <c r="BB96" s="67"/>
    </row>
    <row r="97" spans="2:56" s="2" customFormat="1" x14ac:dyDescent="0.25">
      <c r="B97" s="36"/>
      <c r="C97" s="6"/>
      <c r="D97" s="28"/>
      <c r="F97" s="36"/>
      <c r="G97" s="37"/>
      <c r="H97" s="38"/>
      <c r="J97" s="36"/>
      <c r="K97" s="37"/>
      <c r="L97" s="38"/>
      <c r="N97" s="39"/>
      <c r="O97" s="104"/>
      <c r="P97" s="38"/>
      <c r="R97" s="36"/>
      <c r="S97" s="37"/>
      <c r="T97" s="38"/>
      <c r="V97" s="36"/>
      <c r="W97" s="37"/>
      <c r="X97" s="38"/>
      <c r="Z97" s="36"/>
      <c r="AA97" s="37"/>
      <c r="AB97" s="38"/>
      <c r="AD97" s="36"/>
      <c r="AE97" s="37"/>
      <c r="AF97" s="38"/>
      <c r="AH97" s="110">
        <v>0.75</v>
      </c>
      <c r="AI97" s="21"/>
      <c r="AJ97" s="56" t="e">
        <f ca="1">_xll.RiskPercentile($AJ$86,$AH97)</f>
        <v>#NAME?</v>
      </c>
      <c r="AK97" s="6"/>
      <c r="AL97" s="60" t="e">
        <f ca="1">_xll.RiskPercentile($C$96,$AH97)</f>
        <v>#NAME?</v>
      </c>
      <c r="AM97" s="110" t="e">
        <f ca="1">_xll.RiskPercentile($G$96,$AH97)</f>
        <v>#NAME?</v>
      </c>
      <c r="AN97" s="110" t="e">
        <f ca="1">_xll.RiskPercentile($K$96,$AH97)</f>
        <v>#NAME?</v>
      </c>
      <c r="AO97" s="60" t="e">
        <f ca="1">_xll.RiskPercentile($O$96,$AH97)</f>
        <v>#NAME?</v>
      </c>
      <c r="AP97" s="65" t="e">
        <f ca="1">_xll.RiskPercentile($S$96,$AH97)</f>
        <v>#NAME?</v>
      </c>
      <c r="AQ97" s="128" t="e">
        <f ca="1">_xll.RiskPercentile($W$96,$AH97)</f>
        <v>#NAME?</v>
      </c>
      <c r="AR97" s="110" t="e">
        <f ca="1">_xll.RiskPercentile($AA$96,$AH97)</f>
        <v>#NAME?</v>
      </c>
      <c r="AS97" s="226" t="e">
        <f ca="1">_xll.RiskPercentile($AE$96,$AH97)</f>
        <v>#NAME?</v>
      </c>
      <c r="AT97" s="275"/>
      <c r="AV97" s="67"/>
      <c r="AW97" s="67"/>
      <c r="AX97" s="67"/>
      <c r="AY97" s="67"/>
      <c r="AZ97" s="67"/>
      <c r="BA97" s="67"/>
      <c r="BB97" s="67"/>
    </row>
    <row r="98" spans="2:56" s="2" customFormat="1" x14ac:dyDescent="0.25">
      <c r="B98" s="36"/>
      <c r="C98" s="37"/>
      <c r="D98" s="38"/>
      <c r="F98" s="39"/>
      <c r="G98" s="6"/>
      <c r="H98" s="38"/>
      <c r="J98" s="39"/>
      <c r="K98" s="6"/>
      <c r="L98" s="38"/>
      <c r="N98" s="39"/>
      <c r="O98" s="103"/>
      <c r="P98" s="38"/>
      <c r="R98" s="117" t="s">
        <v>128</v>
      </c>
      <c r="S98" s="6"/>
      <c r="T98" s="38"/>
      <c r="V98" s="98">
        <f>1-V94</f>
        <v>0</v>
      </c>
      <c r="W98" s="4">
        <v>0.01</v>
      </c>
      <c r="X98" s="38"/>
      <c r="Z98"/>
      <c r="AA98"/>
      <c r="AB98" s="38"/>
      <c r="AD98" s="98">
        <f>1-AD94</f>
        <v>0</v>
      </c>
      <c r="AE98" s="4">
        <v>0.01</v>
      </c>
      <c r="AF98" s="38"/>
      <c r="AH98" s="111">
        <v>0.83299999999999996</v>
      </c>
      <c r="AI98" s="16"/>
      <c r="AJ98" s="57" t="e">
        <f ca="1">_xll.RiskPercentile($AJ$86,$AH98)</f>
        <v>#NAME?</v>
      </c>
      <c r="AK98" s="6"/>
      <c r="AL98" s="61" t="e">
        <f ca="1">_xll.RiskPercentile($C$96,$AH98)</f>
        <v>#NAME?</v>
      </c>
      <c r="AM98" s="111" t="e">
        <f ca="1">_xll.RiskPercentile($G$96,$AH98)</f>
        <v>#NAME?</v>
      </c>
      <c r="AN98" s="111" t="e">
        <f ca="1">_xll.RiskPercentile($K$96,$AH98)</f>
        <v>#NAME?</v>
      </c>
      <c r="AO98" s="61" t="e">
        <f ca="1">_xll.RiskPercentile($O$96,$AH98)</f>
        <v>#NAME?</v>
      </c>
      <c r="AP98" s="50" t="e">
        <f ca="1">_xll.RiskPercentile($S$96,$AH98)</f>
        <v>#NAME?</v>
      </c>
      <c r="AQ98" s="129" t="e">
        <f ca="1">_xll.RiskPercentile($W$96,$AH98)</f>
        <v>#NAME?</v>
      </c>
      <c r="AR98" s="111" t="e">
        <f ca="1">_xll.RiskPercentile($AA$96,$AH98)</f>
        <v>#NAME?</v>
      </c>
      <c r="AS98" s="227" t="e">
        <f ca="1">_xll.RiskPercentile($AE$96,$AH98)</f>
        <v>#NAME?</v>
      </c>
      <c r="AT98" s="275"/>
      <c r="AV98" s="67"/>
      <c r="AW98" s="67"/>
      <c r="AX98" s="67"/>
      <c r="AY98" s="67"/>
      <c r="AZ98" s="67"/>
      <c r="BA98" s="67"/>
      <c r="BB98" s="67"/>
    </row>
    <row r="99" spans="2:56" s="2" customFormat="1" x14ac:dyDescent="0.25">
      <c r="B99" s="39"/>
      <c r="C99" s="6"/>
      <c r="D99" s="28"/>
      <c r="F99" s="39"/>
      <c r="G99" s="6"/>
      <c r="H99" s="38"/>
      <c r="J99" s="39"/>
      <c r="K99" s="6"/>
      <c r="L99" s="38"/>
      <c r="N99" s="32"/>
      <c r="O99" s="9"/>
      <c r="P99" s="102"/>
      <c r="R99" s="39" t="s">
        <v>129</v>
      </c>
      <c r="S99" s="6"/>
      <c r="T99" s="38"/>
      <c r="V99" s="98">
        <f>1-V93</f>
        <v>4.0000000000000036E-3</v>
      </c>
      <c r="W99" s="4">
        <v>0.25</v>
      </c>
      <c r="X99" s="38"/>
      <c r="Z99"/>
      <c r="AA99"/>
      <c r="AB99" s="38"/>
      <c r="AD99" s="98">
        <f>1-AD93</f>
        <v>4.0000000000000036E-3</v>
      </c>
      <c r="AE99" s="4">
        <v>0.25</v>
      </c>
      <c r="AF99" s="38"/>
      <c r="AH99" s="111">
        <v>0.9</v>
      </c>
      <c r="AI99" s="16"/>
      <c r="AJ99" s="57" t="e">
        <f ca="1">_xll.RiskPercentile($AJ$86,$AH99)</f>
        <v>#NAME?</v>
      </c>
      <c r="AK99" s="6"/>
      <c r="AL99" s="61" t="e">
        <f ca="1">_xll.RiskPercentile($C$96,$AH99)</f>
        <v>#NAME?</v>
      </c>
      <c r="AM99" s="111" t="e">
        <f ca="1">_xll.RiskPercentile($G$96,$AH99)</f>
        <v>#NAME?</v>
      </c>
      <c r="AN99" s="111" t="e">
        <f ca="1">_xll.RiskPercentile($K$96,$AH99)</f>
        <v>#NAME?</v>
      </c>
      <c r="AO99" s="61" t="e">
        <f ca="1">_xll.RiskPercentile($O$96,$AH99)</f>
        <v>#NAME?</v>
      </c>
      <c r="AP99" s="50" t="e">
        <f ca="1">_xll.RiskPercentile($S$96,$AH99)</f>
        <v>#NAME?</v>
      </c>
      <c r="AQ99" s="129" t="e">
        <f ca="1">_xll.RiskPercentile($W$96,$AH99)</f>
        <v>#NAME?</v>
      </c>
      <c r="AR99" s="111" t="e">
        <f ca="1">_xll.RiskPercentile($AA$96,$AH99)</f>
        <v>#NAME?</v>
      </c>
      <c r="AS99" s="227" t="e">
        <f ca="1">_xll.RiskPercentile($AE$96,$AH99)</f>
        <v>#NAME?</v>
      </c>
      <c r="AT99" s="275"/>
      <c r="AV99" s="67"/>
      <c r="AW99" s="67"/>
      <c r="AX99" s="67"/>
      <c r="AY99" s="67"/>
      <c r="AZ99" s="67"/>
      <c r="BA99" s="67"/>
      <c r="BB99" s="67"/>
    </row>
    <row r="100" spans="2:56" s="2" customFormat="1" x14ac:dyDescent="0.25">
      <c r="B100" s="39"/>
      <c r="C100" s="6"/>
      <c r="D100" s="28"/>
      <c r="F100" s="39"/>
      <c r="G100" s="6"/>
      <c r="H100" s="38"/>
      <c r="J100" s="39"/>
      <c r="K100" s="6"/>
      <c r="L100" s="38"/>
      <c r="N100" s="39" t="s">
        <v>130</v>
      </c>
      <c r="O100" s="196">
        <v>1600</v>
      </c>
      <c r="P100" s="102"/>
      <c r="R100" s="39"/>
      <c r="S100" s="6"/>
      <c r="T100" s="38"/>
      <c r="V100" s="98">
        <f>1-V92</f>
        <v>6.0000000000000053E-3</v>
      </c>
      <c r="W100" s="4">
        <v>0.5</v>
      </c>
      <c r="X100" s="38"/>
      <c r="Z100"/>
      <c r="AA100"/>
      <c r="AB100" s="38"/>
      <c r="AD100" s="98">
        <f>1-AD92</f>
        <v>6.0000000000000053E-3</v>
      </c>
      <c r="AE100" s="4">
        <v>0.5</v>
      </c>
      <c r="AF100" s="38"/>
      <c r="AH100" s="111">
        <v>0.95</v>
      </c>
      <c r="AI100" s="16"/>
      <c r="AJ100" s="57" t="e">
        <f ca="1">_xll.RiskPercentile($AJ$86,$AH100)</f>
        <v>#NAME?</v>
      </c>
      <c r="AK100" s="6"/>
      <c r="AL100" s="61" t="e">
        <f ca="1">_xll.RiskPercentile($C$96,$AH100)</f>
        <v>#NAME?</v>
      </c>
      <c r="AM100" s="111" t="e">
        <f ca="1">_xll.RiskPercentile($G$96,$AH100)</f>
        <v>#NAME?</v>
      </c>
      <c r="AN100" s="111" t="e">
        <f ca="1">_xll.RiskPercentile($K$96,$AH100)</f>
        <v>#NAME?</v>
      </c>
      <c r="AO100" s="61" t="e">
        <f ca="1">_xll.RiskPercentile($O$96,$AH100)</f>
        <v>#NAME?</v>
      </c>
      <c r="AP100" s="50" t="e">
        <f ca="1">_xll.RiskPercentile($S$96,$AH100)</f>
        <v>#NAME?</v>
      </c>
      <c r="AQ100" s="129" t="e">
        <f ca="1">_xll.RiskPercentile($W$96,$AH100)</f>
        <v>#NAME?</v>
      </c>
      <c r="AR100" s="111" t="e">
        <f ca="1">_xll.RiskPercentile($AA$96,$AH100)</f>
        <v>#NAME?</v>
      </c>
      <c r="AS100" s="227" t="e">
        <f ca="1">_xll.RiskPercentile($AE$96,$AH100)</f>
        <v>#NAME?</v>
      </c>
      <c r="AT100" s="275"/>
      <c r="AV100" s="67"/>
      <c r="AW100" s="67"/>
      <c r="AX100" s="67"/>
      <c r="AY100" s="67"/>
      <c r="AZ100" s="67"/>
      <c r="BA100" s="67"/>
      <c r="BB100" s="67"/>
    </row>
    <row r="101" spans="2:56" s="2" customFormat="1" x14ac:dyDescent="0.25">
      <c r="B101" s="39"/>
      <c r="C101" s="6"/>
      <c r="D101" s="28"/>
      <c r="F101" s="39"/>
      <c r="G101" s="6"/>
      <c r="H101" s="38"/>
      <c r="J101" s="39"/>
      <c r="K101" s="6"/>
      <c r="L101" s="38"/>
      <c r="N101" s="39" t="s">
        <v>131</v>
      </c>
      <c r="O101" s="197">
        <v>400</v>
      </c>
      <c r="P101" s="102"/>
      <c r="R101" s="39"/>
      <c r="S101" s="6"/>
      <c r="T101" s="38"/>
      <c r="V101" s="98">
        <f>1-V91</f>
        <v>8.0000000000000071E-3</v>
      </c>
      <c r="W101" s="4">
        <v>0.75</v>
      </c>
      <c r="X101" s="38"/>
      <c r="Z101"/>
      <c r="AA101"/>
      <c r="AB101" s="38"/>
      <c r="AD101" s="98">
        <f>1-AD91</f>
        <v>8.0000000000000071E-3</v>
      </c>
      <c r="AE101" s="4">
        <v>0.75</v>
      </c>
      <c r="AF101" s="38"/>
      <c r="AH101" s="110">
        <v>0.99</v>
      </c>
      <c r="AI101" s="21"/>
      <c r="AJ101" s="56" t="e">
        <f ca="1">_xll.RiskPercentile($AJ$86,$AH101)</f>
        <v>#NAME?</v>
      </c>
      <c r="AK101" s="6"/>
      <c r="AL101" s="60" t="e">
        <f ca="1">_xll.RiskPercentile($C$96,$AH101)</f>
        <v>#NAME?</v>
      </c>
      <c r="AM101" s="110" t="e">
        <f ca="1">_xll.RiskPercentile($G$96,$AH101)</f>
        <v>#NAME?</v>
      </c>
      <c r="AN101" s="110" t="e">
        <f ca="1">_xll.RiskPercentile($K$96,$AH101)</f>
        <v>#NAME?</v>
      </c>
      <c r="AO101" s="60" t="e">
        <f ca="1">_xll.RiskPercentile($O$96,$AH101)</f>
        <v>#NAME?</v>
      </c>
      <c r="AP101" s="65" t="e">
        <f ca="1">_xll.RiskPercentile($S$96,$AH101)</f>
        <v>#NAME?</v>
      </c>
      <c r="AQ101" s="128" t="e">
        <f ca="1">_xll.RiskPercentile($W$96,$AH101)</f>
        <v>#NAME?</v>
      </c>
      <c r="AR101" s="110" t="e">
        <f ca="1">_xll.RiskPercentile($AA$96,$AH101)</f>
        <v>#NAME?</v>
      </c>
      <c r="AS101" s="226" t="e">
        <f ca="1">_xll.RiskPercentile($AE$96,$AH101)</f>
        <v>#NAME?</v>
      </c>
      <c r="AT101" s="275"/>
      <c r="AV101" s="67"/>
      <c r="AW101" s="67"/>
      <c r="AX101" s="67"/>
      <c r="AY101" s="67"/>
      <c r="AZ101" s="67"/>
      <c r="BA101" s="67"/>
      <c r="BB101" s="67"/>
    </row>
    <row r="102" spans="2:56" s="2" customFormat="1" x14ac:dyDescent="0.25">
      <c r="B102" s="39"/>
      <c r="C102" s="6"/>
      <c r="D102" s="28"/>
      <c r="F102" s="39"/>
      <c r="G102" s="6"/>
      <c r="H102" s="38"/>
      <c r="J102" s="39"/>
      <c r="K102" s="6"/>
      <c r="L102" s="38"/>
      <c r="N102" s="105"/>
      <c r="O102" s="108"/>
      <c r="P102" s="102"/>
      <c r="R102" s="39"/>
      <c r="S102" s="6"/>
      <c r="T102" s="38"/>
      <c r="V102" s="98">
        <f>1-V90</f>
        <v>1.5000000000000013E-2</v>
      </c>
      <c r="W102" s="4">
        <v>0.99</v>
      </c>
      <c r="X102" s="38"/>
      <c r="Z102"/>
      <c r="AA102"/>
      <c r="AB102" s="38"/>
      <c r="AD102" s="98">
        <f>1-AD90</f>
        <v>1.5000000000000013E-2</v>
      </c>
      <c r="AE102" s="4">
        <v>0.99</v>
      </c>
      <c r="AF102" s="38"/>
      <c r="AH102" s="17" t="s">
        <v>110</v>
      </c>
      <c r="AI102" s="18"/>
      <c r="AJ102" s="59" t="e">
        <f ca="1">_xll.RiskMean($AJ$86)</f>
        <v>#NAME?</v>
      </c>
      <c r="AK102" s="7"/>
      <c r="AL102" s="63" t="e">
        <f ca="1">_xll.RiskMean($C$96)</f>
        <v>#NAME?</v>
      </c>
      <c r="AM102" s="113" t="e">
        <f ca="1">_xll.RiskMean($G$96)</f>
        <v>#NAME?</v>
      </c>
      <c r="AN102" s="113" t="e">
        <f ca="1">_xll.RiskMean($K$96)</f>
        <v>#NAME?</v>
      </c>
      <c r="AO102" s="63" t="e">
        <f ca="1">_xll.RiskMean($O$96)</f>
        <v>#NAME?</v>
      </c>
      <c r="AP102" s="19" t="e">
        <f ca="1">_xll.RiskMean($S$96)</f>
        <v>#NAME?</v>
      </c>
      <c r="AQ102" s="131" t="e">
        <f ca="1">_xll.RiskMean($W$96)</f>
        <v>#NAME?</v>
      </c>
      <c r="AR102" s="113" t="e">
        <f ca="1">_xll.RiskMean($AA$96)</f>
        <v>#NAME?</v>
      </c>
      <c r="AS102" s="228" t="e">
        <f ca="1">_xll.RiskMean($AE$96)</f>
        <v>#NAME?</v>
      </c>
      <c r="AT102" s="276"/>
      <c r="AV102" s="67"/>
      <c r="AW102" s="67"/>
      <c r="AX102" s="67"/>
      <c r="AY102" s="67"/>
      <c r="AZ102" s="67"/>
      <c r="BA102" s="67"/>
      <c r="BB102" s="67"/>
    </row>
    <row r="103" spans="2:56" s="2" customFormat="1" x14ac:dyDescent="0.25">
      <c r="B103" s="39"/>
      <c r="C103" s="6"/>
      <c r="D103" s="28"/>
      <c r="F103" s="39"/>
      <c r="G103" s="6"/>
      <c r="H103" s="28"/>
      <c r="J103" s="39"/>
      <c r="K103" s="6"/>
      <c r="L103" s="28"/>
      <c r="N103" s="107" t="s">
        <v>132</v>
      </c>
      <c r="O103" s="198">
        <v>0.88600000000000001</v>
      </c>
      <c r="P103" s="106"/>
      <c r="R103" s="39"/>
      <c r="S103" s="6"/>
      <c r="T103" s="28"/>
      <c r="V103" s="39"/>
      <c r="W103" s="6"/>
      <c r="X103" s="28"/>
      <c r="Z103" s="39"/>
      <c r="AA103" s="6"/>
      <c r="AB103" s="28"/>
      <c r="AD103" s="39"/>
      <c r="AE103" s="6"/>
      <c r="AF103" s="28"/>
      <c r="AH103" s="17" t="s">
        <v>111</v>
      </c>
      <c r="AI103" s="18"/>
      <c r="AJ103" s="59" t="e">
        <f ca="1">_xll.RiskStdDev($AJ$86)</f>
        <v>#NAME?</v>
      </c>
      <c r="AK103" s="7"/>
      <c r="AL103" s="63" t="e">
        <f ca="1">_xll.RiskStdDev($C$96)</f>
        <v>#NAME?</v>
      </c>
      <c r="AM103" s="113" t="e">
        <f ca="1">_xll.RiskStdDev($G$96)</f>
        <v>#NAME?</v>
      </c>
      <c r="AN103" s="113" t="e">
        <f ca="1">_xll.RiskStdDev($K$96)</f>
        <v>#NAME?</v>
      </c>
      <c r="AO103" s="63" t="e">
        <f ca="1">_xll.RiskStdDev($O$96)</f>
        <v>#NAME?</v>
      </c>
      <c r="AP103" s="19" t="e">
        <f ca="1">_xll.RiskStdDev($S$96)</f>
        <v>#NAME?</v>
      </c>
      <c r="AQ103" s="131" t="e">
        <f ca="1">_xll.RiskStdDev($W$96)</f>
        <v>#NAME?</v>
      </c>
      <c r="AR103" s="113" t="e">
        <f ca="1">_xll.RiskStdDev($AA$96)</f>
        <v>#NAME?</v>
      </c>
      <c r="AS103" s="228" t="e">
        <f ca="1">_xll.RiskStdDev($AE$96)</f>
        <v>#NAME?</v>
      </c>
      <c r="AT103" s="276"/>
      <c r="AV103" s="67"/>
      <c r="AW103" s="67"/>
      <c r="AX103" s="67"/>
      <c r="AY103" s="67"/>
      <c r="AZ103" s="67"/>
      <c r="BA103" s="67"/>
      <c r="BB103" s="67"/>
    </row>
    <row r="104" spans="2:56" s="2" customFormat="1" x14ac:dyDescent="0.25">
      <c r="B104" s="164"/>
      <c r="C104" s="165"/>
      <c r="D104" s="166"/>
      <c r="F104" s="164"/>
      <c r="G104" s="165"/>
      <c r="H104" s="166"/>
      <c r="J104" s="164"/>
      <c r="K104" s="165"/>
      <c r="L104" s="166"/>
      <c r="N104" s="105"/>
      <c r="O104" s="9"/>
      <c r="P104" s="102"/>
      <c r="R104" s="164"/>
      <c r="S104" s="165"/>
      <c r="T104" s="166"/>
      <c r="V104" s="164"/>
      <c r="W104" s="165"/>
      <c r="X104" s="166"/>
      <c r="Z104" s="164"/>
      <c r="AA104" s="165"/>
      <c r="AB104" s="166"/>
      <c r="AD104" s="164"/>
      <c r="AE104" s="165"/>
      <c r="AF104" s="166"/>
      <c r="AH104" s="29"/>
      <c r="AI104" s="30"/>
      <c r="AJ104" s="30"/>
      <c r="AK104" s="49"/>
      <c r="AL104" s="30"/>
      <c r="AM104" s="30"/>
      <c r="AN104" s="30"/>
      <c r="AO104" s="30"/>
      <c r="AP104" s="30"/>
      <c r="AQ104" s="30"/>
      <c r="AR104" s="37"/>
      <c r="AS104" s="31"/>
      <c r="AT104" s="178"/>
      <c r="AV104" s="67"/>
      <c r="AW104" s="67"/>
      <c r="AX104" s="67"/>
      <c r="AY104" s="67"/>
      <c r="AZ104" s="67"/>
      <c r="BA104" s="67"/>
      <c r="BB104" s="67"/>
    </row>
    <row r="105" spans="2:56" s="2" customFormat="1" x14ac:dyDescent="0.25">
      <c r="B105" s="39"/>
      <c r="C105" s="6"/>
      <c r="D105" s="28"/>
      <c r="F105" s="36"/>
      <c r="G105" s="37"/>
      <c r="H105" s="38"/>
      <c r="J105" s="36"/>
      <c r="K105" s="37"/>
      <c r="L105" s="38"/>
      <c r="N105" s="100"/>
      <c r="O105" s="101"/>
      <c r="P105" s="102"/>
      <c r="R105" s="36"/>
      <c r="S105" s="37"/>
      <c r="T105" s="38"/>
      <c r="V105" s="36"/>
      <c r="W105" s="37"/>
      <c r="X105" s="38"/>
      <c r="Z105" s="36"/>
      <c r="AA105" s="37"/>
      <c r="AB105" s="38"/>
      <c r="AD105" s="36"/>
      <c r="AE105" s="37"/>
      <c r="AF105" s="38"/>
      <c r="AR105" s="79"/>
      <c r="AT105" s="188"/>
    </row>
    <row r="106" spans="2:56" s="25" customFormat="1" ht="211.5" customHeight="1" x14ac:dyDescent="0.25">
      <c r="B106" s="41" t="e">
        <f ca="1">_xll.RiskResultsGraph(C96,B106:D106)</f>
        <v>#NAME?</v>
      </c>
      <c r="C106" s="42"/>
      <c r="D106" s="43"/>
      <c r="F106" s="41" t="e">
        <f ca="1">_xll.RiskResultsGraph(G96,F106:H106)</f>
        <v>#NAME?</v>
      </c>
      <c r="G106" s="42"/>
      <c r="H106" s="43"/>
      <c r="J106" s="41" t="e">
        <f ca="1">_xll.RiskResultsGraph(K96,J106:L106)</f>
        <v>#NAME?</v>
      </c>
      <c r="K106" s="42"/>
      <c r="L106" s="43"/>
      <c r="N106" s="41" t="e">
        <f ca="1">_xll.RiskResultsGraph(O96,N106:P106)</f>
        <v>#NAME?</v>
      </c>
      <c r="O106" s="42"/>
      <c r="P106" s="43"/>
      <c r="R106" s="41" t="e">
        <f ca="1">_xll.RiskResultsGraph(S96,R106:T106)</f>
        <v>#NAME?</v>
      </c>
      <c r="S106" s="42"/>
      <c r="T106" s="43"/>
      <c r="V106" s="41" t="e">
        <f ca="1">_xll.RiskResultsGraph(W96,V106:X106)</f>
        <v>#NAME?</v>
      </c>
      <c r="W106" s="42"/>
      <c r="X106" s="43"/>
      <c r="Z106" s="41" t="e">
        <f ca="1">_xll.RiskResultsGraph(AA96,Z106:AB106)</f>
        <v>#NAME?</v>
      </c>
      <c r="AA106" s="42"/>
      <c r="AB106" s="43"/>
      <c r="AD106" s="41" t="e">
        <f ca="1">_xll.RiskResultsGraph(AE96,AD106:AF106)</f>
        <v>#NAME?</v>
      </c>
      <c r="AE106" s="42"/>
      <c r="AF106" s="43"/>
      <c r="AH106" s="265" t="e">
        <f ca="1">_xll.RiskResultsGraph(AJ86,AH106:AK106)</f>
        <v>#NAME?</v>
      </c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V106" s="73"/>
      <c r="AW106" s="73"/>
      <c r="AX106" s="73"/>
      <c r="AY106" s="73"/>
      <c r="AZ106" s="73"/>
      <c r="BA106" s="73"/>
      <c r="BB106" s="73"/>
    </row>
    <row r="107" spans="2:56" s="2" customFormat="1" ht="211.5" customHeight="1" x14ac:dyDescent="0.25">
      <c r="B107" s="36"/>
      <c r="C107" s="37"/>
      <c r="D107" s="38"/>
      <c r="F107" s="36"/>
      <c r="G107" s="37"/>
      <c r="H107" s="38"/>
      <c r="J107" s="36"/>
      <c r="K107" s="37"/>
      <c r="L107" s="38"/>
      <c r="N107" s="36"/>
      <c r="O107" s="37"/>
      <c r="P107" s="38"/>
      <c r="R107" s="36"/>
      <c r="S107" s="37"/>
      <c r="T107" s="38"/>
      <c r="V107" s="36"/>
      <c r="W107" s="37"/>
      <c r="X107" s="38"/>
      <c r="Z107" s="36"/>
      <c r="AA107" s="37"/>
      <c r="AB107" s="38"/>
      <c r="AD107" s="36"/>
      <c r="AE107" s="37"/>
      <c r="AF107" s="3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V107" s="67"/>
      <c r="AW107" s="67"/>
      <c r="AX107" s="67"/>
      <c r="AY107" s="67"/>
      <c r="AZ107" s="67"/>
      <c r="BA107" s="67"/>
      <c r="BB107" s="67"/>
    </row>
    <row r="108" spans="2:56" s="2" customFormat="1" x14ac:dyDescent="0.25">
      <c r="B108" s="44"/>
      <c r="C108" s="30"/>
      <c r="D108" s="31"/>
      <c r="F108" s="44"/>
      <c r="G108" s="30"/>
      <c r="H108" s="31"/>
      <c r="J108" s="44"/>
      <c r="K108" s="30"/>
      <c r="L108" s="31"/>
      <c r="N108" s="44"/>
      <c r="O108" s="30"/>
      <c r="P108" s="31"/>
      <c r="R108" s="44"/>
      <c r="S108" s="30"/>
      <c r="T108" s="31"/>
      <c r="V108" s="44"/>
      <c r="W108" s="30"/>
      <c r="X108" s="31"/>
      <c r="Z108" s="44"/>
      <c r="AA108" s="30"/>
      <c r="AB108" s="31"/>
      <c r="AD108" s="44"/>
      <c r="AE108" s="30"/>
      <c r="AF108" s="31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V108" s="67"/>
      <c r="AW108" s="67"/>
      <c r="AX108" s="67"/>
      <c r="AY108" s="67"/>
      <c r="AZ108" s="67"/>
      <c r="BA108" s="67"/>
      <c r="BB108" s="67"/>
    </row>
    <row r="109" spans="2:56" s="2" customFormat="1" x14ac:dyDescent="0.25">
      <c r="B109" s="10"/>
      <c r="F109" s="10"/>
      <c r="J109" s="10"/>
      <c r="N109" s="10"/>
      <c r="R109" s="10"/>
      <c r="V109" s="10"/>
      <c r="Z109" s="10"/>
      <c r="AD109" s="10"/>
      <c r="AH109" s="10"/>
      <c r="AL109" s="10"/>
      <c r="AM109" s="10"/>
      <c r="AN109" s="10"/>
      <c r="AO109" s="10"/>
      <c r="AP109" s="10"/>
    </row>
    <row r="110" spans="2:56" s="2" customFormat="1" ht="33" customHeight="1" x14ac:dyDescent="0.4">
      <c r="B110" s="426" t="s">
        <v>182</v>
      </c>
      <c r="C110" s="426"/>
      <c r="D110" s="426"/>
      <c r="E110" s="426"/>
      <c r="F110" s="426"/>
      <c r="G110" s="426"/>
      <c r="H110" s="426"/>
      <c r="I110" s="426"/>
      <c r="J110" s="426"/>
      <c r="K110" s="426"/>
      <c r="L110" s="426"/>
      <c r="M110" s="426"/>
      <c r="N110" s="426"/>
      <c r="O110" s="426"/>
      <c r="P110" s="426"/>
      <c r="Q110" s="426"/>
      <c r="R110" s="426"/>
      <c r="S110" s="426"/>
      <c r="T110" s="426"/>
      <c r="U110" s="426"/>
      <c r="V110" s="426"/>
      <c r="W110" s="426"/>
      <c r="X110" s="426"/>
      <c r="Y110" s="426"/>
      <c r="Z110" s="426"/>
      <c r="AA110" s="426"/>
      <c r="AB110" s="426"/>
      <c r="AC110" s="426"/>
      <c r="AD110" s="426"/>
      <c r="AE110" s="426"/>
      <c r="AF110" s="426"/>
      <c r="AG110" s="426"/>
      <c r="AH110" s="426"/>
      <c r="AI110" s="426"/>
      <c r="AJ110" s="426"/>
      <c r="AK110" s="426"/>
      <c r="AL110" s="426"/>
      <c r="AM110" s="426"/>
      <c r="AN110" s="426"/>
      <c r="AO110" s="426"/>
      <c r="AP110" s="426"/>
      <c r="AQ110" s="426"/>
      <c r="AR110" s="426"/>
      <c r="AS110" s="426"/>
      <c r="AT110" s="426"/>
      <c r="AU110" s="426"/>
      <c r="AV110" s="426"/>
      <c r="AW110" s="426"/>
      <c r="AX110" s="426"/>
      <c r="AY110" s="426"/>
      <c r="AZ110" s="426"/>
      <c r="BA110" s="426"/>
      <c r="BB110" s="426"/>
      <c r="BC110" s="426"/>
      <c r="BD110" s="167"/>
    </row>
    <row r="111" spans="2:56" s="2" customFormat="1" x14ac:dyDescent="0.25">
      <c r="B111" s="10"/>
      <c r="F111" s="10"/>
      <c r="J111" s="10"/>
      <c r="N111" s="10"/>
      <c r="R111" s="10"/>
      <c r="V111" s="10"/>
      <c r="Z111" s="10"/>
      <c r="AD111" s="10"/>
    </row>
    <row r="112" spans="2:56" s="51" customFormat="1" ht="36.75" customHeight="1" x14ac:dyDescent="0.3">
      <c r="B112" s="423" t="s">
        <v>152</v>
      </c>
      <c r="C112" s="424"/>
      <c r="D112" s="425"/>
      <c r="E112" s="52"/>
      <c r="F112" s="423" t="s">
        <v>152</v>
      </c>
      <c r="G112" s="424"/>
      <c r="H112" s="425"/>
      <c r="I112" s="52"/>
      <c r="J112" s="423" t="s">
        <v>152</v>
      </c>
      <c r="K112" s="424"/>
      <c r="L112" s="425"/>
      <c r="M112" s="52"/>
      <c r="N112" s="168"/>
      <c r="O112" s="169"/>
      <c r="P112" s="169"/>
      <c r="Q112" s="138"/>
      <c r="R112" s="168"/>
      <c r="S112" s="169"/>
      <c r="T112" s="169"/>
      <c r="U112" s="138"/>
      <c r="V112" s="168"/>
      <c r="W112" s="169"/>
      <c r="X112" s="169"/>
      <c r="Y112" s="139"/>
      <c r="Z112" s="168"/>
      <c r="AA112" s="169"/>
      <c r="AB112" s="169"/>
      <c r="AC112" s="139"/>
      <c r="AD112" s="168"/>
      <c r="AE112" s="169"/>
      <c r="AF112" s="169"/>
      <c r="AH112" s="443" t="s">
        <v>185</v>
      </c>
      <c r="AI112" s="444"/>
      <c r="AJ112" s="444"/>
      <c r="AK112" s="444"/>
      <c r="AL112" s="444"/>
      <c r="AM112" s="444"/>
      <c r="AN112" s="444"/>
      <c r="AO112" s="84"/>
      <c r="AP112" s="84"/>
      <c r="AQ112" s="84"/>
      <c r="AR112" s="84"/>
      <c r="AS112" s="84"/>
      <c r="AT112" s="84"/>
      <c r="AV112" s="429" t="s">
        <v>185</v>
      </c>
      <c r="AW112" s="430"/>
      <c r="AX112" s="430"/>
      <c r="AY112" s="430"/>
      <c r="AZ112" s="430"/>
      <c r="BA112" s="430"/>
      <c r="BB112" s="431"/>
    </row>
    <row r="113" spans="2:54" s="51" customFormat="1" ht="36.75" customHeight="1" x14ac:dyDescent="0.3">
      <c r="B113" s="432" t="s">
        <v>256</v>
      </c>
      <c r="C113" s="433"/>
      <c r="D113" s="434"/>
      <c r="E113" s="52"/>
      <c r="F113" s="435" t="s">
        <v>257</v>
      </c>
      <c r="G113" s="436"/>
      <c r="H113" s="437"/>
      <c r="I113" s="52"/>
      <c r="J113" s="435" t="s">
        <v>258</v>
      </c>
      <c r="K113" s="436"/>
      <c r="L113" s="437"/>
      <c r="M113" s="52"/>
      <c r="N113" s="168"/>
      <c r="O113" s="169"/>
      <c r="P113" s="169"/>
      <c r="Q113" s="138"/>
      <c r="R113" s="168"/>
      <c r="S113" s="169"/>
      <c r="T113" s="169"/>
      <c r="U113" s="138"/>
      <c r="V113" s="168"/>
      <c r="W113" s="169"/>
      <c r="X113" s="169"/>
      <c r="Y113" s="139"/>
      <c r="Z113" s="168"/>
      <c r="AA113" s="169"/>
      <c r="AB113" s="169"/>
      <c r="AC113" s="139"/>
      <c r="AD113" s="168"/>
      <c r="AE113" s="169"/>
      <c r="AF113" s="169"/>
      <c r="AH113" s="75" t="s">
        <v>262</v>
      </c>
      <c r="AI113" s="55" t="e">
        <f ca="1">_xll.RiskOutput("A0_P_N2a_Factor_EstGH_Poins")+C123/G123*K123</f>
        <v>#NAME?</v>
      </c>
      <c r="AJ113" s="55" t="e">
        <f ca="1">_xll.RiskOutput("A0_P_N2a_EstGH_Poins")+$AJ$86*C123/G123*K123</f>
        <v>#NAME?</v>
      </c>
      <c r="AK113" s="172" t="s">
        <v>283</v>
      </c>
      <c r="AL113" s="53"/>
      <c r="AM113" s="53"/>
      <c r="AN113" s="53"/>
      <c r="AO113" s="84"/>
      <c r="AP113" s="84"/>
      <c r="AQ113" s="84"/>
      <c r="AR113" s="84"/>
      <c r="AS113" s="84"/>
      <c r="AT113" s="84"/>
      <c r="AV113" s="68" t="s">
        <v>84</v>
      </c>
      <c r="AW113" s="69"/>
      <c r="AX113" s="69"/>
      <c r="AY113" s="69"/>
      <c r="AZ113" s="69"/>
      <c r="BA113" s="69"/>
      <c r="BB113" s="69"/>
    </row>
    <row r="114" spans="2:54" s="2" customFormat="1" ht="33" customHeight="1" x14ac:dyDescent="0.25">
      <c r="B114" s="416" t="s">
        <v>183</v>
      </c>
      <c r="C114" s="417"/>
      <c r="D114" s="418"/>
      <c r="F114" s="416" t="s">
        <v>282</v>
      </c>
      <c r="G114" s="417"/>
      <c r="H114" s="418"/>
      <c r="J114" s="416" t="s">
        <v>259</v>
      </c>
      <c r="K114" s="417"/>
      <c r="L114" s="418"/>
      <c r="N114" s="162"/>
      <c r="O114" s="162"/>
      <c r="P114" s="162"/>
      <c r="Q114" s="79"/>
      <c r="R114" s="162"/>
      <c r="S114" s="162"/>
      <c r="T114" s="162"/>
      <c r="U114" s="79"/>
      <c r="V114" s="162"/>
      <c r="W114" s="162"/>
      <c r="X114" s="162"/>
      <c r="Y114" s="79"/>
      <c r="Z114" s="162"/>
      <c r="AA114" s="162"/>
      <c r="AB114" s="162"/>
      <c r="AC114" s="79"/>
      <c r="AD114" s="162"/>
      <c r="AE114" s="162"/>
      <c r="AF114" s="162"/>
      <c r="AH114" s="13"/>
      <c r="AI114" s="14"/>
      <c r="AJ114" s="14"/>
      <c r="AK114" s="158" t="s">
        <v>289</v>
      </c>
      <c r="AL114" s="14"/>
      <c r="AM114" s="14"/>
      <c r="AN114" s="14"/>
      <c r="AO114" s="85"/>
      <c r="AP114" s="85"/>
      <c r="AQ114" s="85"/>
      <c r="AR114" s="85"/>
      <c r="AS114" s="85"/>
      <c r="AT114" s="85"/>
      <c r="AV114" s="67"/>
      <c r="AW114" s="67"/>
      <c r="AX114" s="67"/>
      <c r="AY114" s="67"/>
      <c r="AZ114" s="67"/>
      <c r="BA114" s="67"/>
      <c r="BB114" s="67"/>
    </row>
    <row r="115" spans="2:54" s="2" customFormat="1" x14ac:dyDescent="0.25">
      <c r="B115" s="36"/>
      <c r="C115" s="37"/>
      <c r="D115" s="38"/>
      <c r="F115" s="32"/>
      <c r="G115" s="9"/>
      <c r="H115" s="33"/>
      <c r="J115" s="32"/>
      <c r="K115" s="9"/>
      <c r="L115" s="33"/>
      <c r="N115" s="140"/>
      <c r="O115" s="76"/>
      <c r="P115" s="141"/>
      <c r="Q115" s="79"/>
      <c r="R115" s="140"/>
      <c r="S115" s="76"/>
      <c r="T115" s="141"/>
      <c r="U115" s="79"/>
      <c r="V115" s="140"/>
      <c r="W115" s="76"/>
      <c r="X115" s="141"/>
      <c r="Y115" s="79"/>
      <c r="Z115" s="140"/>
      <c r="AA115" s="76"/>
      <c r="AB115" s="141"/>
      <c r="AC115" s="79"/>
      <c r="AD115" s="140"/>
      <c r="AE115" s="76"/>
      <c r="AF115" s="141"/>
      <c r="AH115" s="27" t="s">
        <v>90</v>
      </c>
      <c r="AI115" s="6" t="s">
        <v>311</v>
      </c>
      <c r="AJ115" s="40" t="str">
        <f>AH113</f>
        <v>N2_EstGH_Poins=</v>
      </c>
      <c r="AK115" s="6"/>
      <c r="AL115" s="40" t="str">
        <f>B116</f>
        <v>P_B2_Surv_RRPPrePlant</v>
      </c>
      <c r="AM115" s="40" t="str">
        <f>F116</f>
        <v>P_B3a_Conv_Packs2GH</v>
      </c>
      <c r="AN115" s="40" t="str">
        <f>J116</f>
        <v>P_B4_Surv_Cultivation</v>
      </c>
      <c r="AO115" s="86"/>
      <c r="AP115" s="86"/>
      <c r="AQ115" s="86"/>
      <c r="AR115" s="86"/>
      <c r="AS115" s="86"/>
      <c r="AT115" s="86"/>
      <c r="AV115" s="70" t="s">
        <v>91</v>
      </c>
      <c r="AW115" s="70" t="s">
        <v>92</v>
      </c>
      <c r="AX115" s="70" t="s">
        <v>93</v>
      </c>
      <c r="AY115" s="70" t="s">
        <v>94</v>
      </c>
      <c r="AZ115" s="70" t="s">
        <v>95</v>
      </c>
      <c r="BA115" s="70" t="s">
        <v>96</v>
      </c>
      <c r="BB115" s="70" t="s">
        <v>97</v>
      </c>
    </row>
    <row r="116" spans="2:54" s="2" customFormat="1" x14ac:dyDescent="0.25">
      <c r="B116" s="32" t="str">
        <f>B113</f>
        <v>P_B2_Surv_RRPPrePlant</v>
      </c>
      <c r="C116" s="4" t="s">
        <v>98</v>
      </c>
      <c r="D116" s="33" t="s">
        <v>99</v>
      </c>
      <c r="F116" s="32" t="str">
        <f>F113</f>
        <v>P_B3a_Conv_Packs2GH</v>
      </c>
      <c r="G116" s="4" t="s">
        <v>98</v>
      </c>
      <c r="H116" s="33" t="s">
        <v>99</v>
      </c>
      <c r="J116" s="32" t="str">
        <f>+J113</f>
        <v>P_B4_Surv_Cultivation</v>
      </c>
      <c r="K116" s="4" t="s">
        <v>98</v>
      </c>
      <c r="L116" s="33" t="s">
        <v>99</v>
      </c>
      <c r="N116" s="140"/>
      <c r="O116" s="76"/>
      <c r="P116" s="141"/>
      <c r="Q116" s="79"/>
      <c r="R116" s="140"/>
      <c r="S116" s="76"/>
      <c r="T116" s="141"/>
      <c r="U116" s="79"/>
      <c r="V116" s="140"/>
      <c r="W116" s="76"/>
      <c r="X116" s="141"/>
      <c r="Y116" s="79"/>
      <c r="Z116" s="140"/>
      <c r="AA116" s="76"/>
      <c r="AB116" s="141"/>
      <c r="AC116" s="79"/>
      <c r="AD116" s="140"/>
      <c r="AE116" s="76"/>
      <c r="AF116" s="141"/>
      <c r="AH116" s="110">
        <v>0.01</v>
      </c>
      <c r="AI116" s="90" t="e">
        <f ca="1">_xll.RiskPercentile($AI$113,$AH116)</f>
        <v>#NAME?</v>
      </c>
      <c r="AJ116" s="94" t="e">
        <f ca="1">_xll.RiskPercentile($AJ$113,$AH116)</f>
        <v>#NAME?</v>
      </c>
      <c r="AK116" s="6"/>
      <c r="AL116" s="110" t="e">
        <f ca="1">_xll.RiskPercentile($C$123,$AH116)</f>
        <v>#NAME?</v>
      </c>
      <c r="AM116" s="56" t="e">
        <f ca="1">_xll.RiskPercentile($G$123,$AH116)</f>
        <v>#NAME?</v>
      </c>
      <c r="AN116" s="128" t="e">
        <f ca="1">_xll.RiskPercentile($K$123,$AH116)</f>
        <v>#NAME?</v>
      </c>
      <c r="AO116" s="87"/>
      <c r="AP116" s="87"/>
      <c r="AQ116" s="87"/>
      <c r="AR116" s="87"/>
      <c r="AS116" s="87"/>
      <c r="AT116" s="87"/>
      <c r="AV116" s="70" t="s">
        <v>100</v>
      </c>
      <c r="AW116" s="70" t="s">
        <v>212</v>
      </c>
      <c r="AX116" s="70" t="s">
        <v>65</v>
      </c>
      <c r="AY116" s="70" t="s">
        <v>135</v>
      </c>
      <c r="AZ116" s="16">
        <v>0.97</v>
      </c>
      <c r="BA116" s="16">
        <f>AZ116^2</f>
        <v>0.94089999999999996</v>
      </c>
      <c r="BB116" s="394">
        <f t="shared" ref="BB116:BB118" si="6">BA116/$BA$119</f>
        <v>0.95563493506374797</v>
      </c>
    </row>
    <row r="117" spans="2:54" s="2" customFormat="1" x14ac:dyDescent="0.25">
      <c r="B117" s="208">
        <v>0</v>
      </c>
      <c r="C117" s="4">
        <v>0.01</v>
      </c>
      <c r="D117" s="132" t="e">
        <f ca="1">_xll.RiskPercentile(C123,C117)</f>
        <v>#NAME?</v>
      </c>
      <c r="F117" s="194"/>
      <c r="G117" s="4">
        <v>0.01</v>
      </c>
      <c r="H117" s="207" t="e">
        <f ca="1">_xll.RiskPercentile(G123,G117)</f>
        <v>#NAME?</v>
      </c>
      <c r="J117" s="193">
        <v>0</v>
      </c>
      <c r="K117" s="4">
        <v>0.01</v>
      </c>
      <c r="L117" s="248" t="e">
        <f ca="1">_xll.RiskPercentile(K123,K117)</f>
        <v>#NAME?</v>
      </c>
      <c r="N117" s="142"/>
      <c r="O117" s="76"/>
      <c r="P117" s="143"/>
      <c r="Q117" s="79"/>
      <c r="R117" s="144"/>
      <c r="S117" s="76"/>
      <c r="T117" s="143"/>
      <c r="U117" s="79"/>
      <c r="V117" s="145"/>
      <c r="W117" s="76"/>
      <c r="X117" s="143"/>
      <c r="Y117" s="79"/>
      <c r="Z117" s="145"/>
      <c r="AA117" s="76"/>
      <c r="AB117" s="143"/>
      <c r="AC117" s="79"/>
      <c r="AD117" s="145"/>
      <c r="AE117" s="76"/>
      <c r="AF117" s="143"/>
      <c r="AH117" s="111">
        <v>0.05</v>
      </c>
      <c r="AI117" s="91" t="e">
        <f ca="1">_xll.RiskPercentile($AI$113,$AH117)</f>
        <v>#NAME?</v>
      </c>
      <c r="AJ117" s="95" t="e">
        <f ca="1">_xll.RiskPercentile($AJ$113,$AH117)</f>
        <v>#NAME?</v>
      </c>
      <c r="AK117" s="6"/>
      <c r="AL117" s="111" t="e">
        <f ca="1">_xll.RiskPercentile($C$123,$AH117)</f>
        <v>#NAME?</v>
      </c>
      <c r="AM117" s="57" t="e">
        <f ca="1">_xll.RiskPercentile($G$123,$AH117)</f>
        <v>#NAME?</v>
      </c>
      <c r="AN117" s="129" t="e">
        <f ca="1">_xll.RiskPercentile($K$123,$AH117)</f>
        <v>#NAME?</v>
      </c>
      <c r="AO117" s="87"/>
      <c r="AP117" s="87"/>
      <c r="AQ117" s="87"/>
      <c r="AR117" s="87"/>
      <c r="AS117" s="87"/>
      <c r="AT117" s="87"/>
      <c r="AV117" s="70" t="s">
        <v>101</v>
      </c>
      <c r="AW117" s="70" t="s">
        <v>213</v>
      </c>
      <c r="AX117" s="70" t="s">
        <v>256</v>
      </c>
      <c r="AY117" s="70" t="s">
        <v>349</v>
      </c>
      <c r="AZ117" s="16">
        <v>0.20899999999999999</v>
      </c>
      <c r="BA117" s="16">
        <f>AZ117^2</f>
        <v>4.3680999999999998E-2</v>
      </c>
      <c r="BB117" s="394">
        <f t="shared" si="6"/>
        <v>4.4365064936252072E-2</v>
      </c>
    </row>
    <row r="118" spans="2:54" s="2" customFormat="1" x14ac:dyDescent="0.25">
      <c r="B118" s="208">
        <v>0.8</v>
      </c>
      <c r="C118" s="4">
        <v>0.25</v>
      </c>
      <c r="D118" s="132" t="e">
        <f ca="1">_xll.RiskPercentile(C123,C118)</f>
        <v>#NAME?</v>
      </c>
      <c r="F118" s="194"/>
      <c r="G118" s="4">
        <v>0.25</v>
      </c>
      <c r="H118" s="207" t="e">
        <f ca="1">_xll.RiskPercentile(G123,G118)</f>
        <v>#NAME?</v>
      </c>
      <c r="J118" s="193">
        <v>2.5000000000000001E-2</v>
      </c>
      <c r="K118" s="4">
        <v>0.25</v>
      </c>
      <c r="L118" s="248" t="e">
        <f ca="1">_xll.RiskPercentile(K123,K118)</f>
        <v>#NAME?</v>
      </c>
      <c r="N118" s="142"/>
      <c r="O118" s="76"/>
      <c r="P118" s="143"/>
      <c r="Q118" s="79"/>
      <c r="R118" s="144"/>
      <c r="S118" s="76"/>
      <c r="T118" s="143"/>
      <c r="U118" s="79"/>
      <c r="V118" s="145"/>
      <c r="W118" s="76"/>
      <c r="X118" s="143"/>
      <c r="Y118" s="79"/>
      <c r="Z118" s="145"/>
      <c r="AA118" s="76"/>
      <c r="AB118" s="143"/>
      <c r="AC118" s="79"/>
      <c r="AD118" s="145"/>
      <c r="AE118" s="76"/>
      <c r="AF118" s="143"/>
      <c r="AH118" s="111">
        <v>0.1</v>
      </c>
      <c r="AI118" s="91" t="e">
        <f ca="1">_xll.RiskPercentile($AI$113,$AH118)</f>
        <v>#NAME?</v>
      </c>
      <c r="AJ118" s="95" t="e">
        <f ca="1">_xll.RiskPercentile($AJ$113,$AH118)</f>
        <v>#NAME?</v>
      </c>
      <c r="AK118" s="6"/>
      <c r="AL118" s="111" t="e">
        <f ca="1">_xll.RiskPercentile($C$123,$AH118)</f>
        <v>#NAME?</v>
      </c>
      <c r="AM118" s="57" t="e">
        <f ca="1">_xll.RiskPercentile($G$123,$AH118)</f>
        <v>#NAME?</v>
      </c>
      <c r="AN118" s="129" t="e">
        <f ca="1">_xll.RiskPercentile($K$123,$AH118)</f>
        <v>#NAME?</v>
      </c>
      <c r="AO118" s="87"/>
      <c r="AP118" s="87"/>
      <c r="AQ118" s="87"/>
      <c r="AR118" s="87"/>
      <c r="AS118" s="87"/>
      <c r="AT118" s="87"/>
      <c r="AV118" s="70"/>
      <c r="AW118" s="70"/>
      <c r="AX118" s="70"/>
      <c r="AY118" s="70"/>
      <c r="AZ118" s="16"/>
      <c r="BA118" s="16">
        <f>AZ118^2</f>
        <v>0</v>
      </c>
      <c r="BB118" s="394">
        <f t="shared" si="6"/>
        <v>0</v>
      </c>
    </row>
    <row r="119" spans="2:54" s="2" customFormat="1" x14ac:dyDescent="0.25">
      <c r="B119" s="208">
        <v>0.9</v>
      </c>
      <c r="C119" s="4">
        <v>0.5</v>
      </c>
      <c r="D119" s="132" t="e">
        <f ca="1">_xll.RiskPercentile(C123,C119)</f>
        <v>#NAME?</v>
      </c>
      <c r="F119" s="194"/>
      <c r="G119" s="4">
        <v>0.5</v>
      </c>
      <c r="H119" s="207" t="e">
        <f ca="1">_xll.RiskPercentile(G123,G119)</f>
        <v>#NAME?</v>
      </c>
      <c r="J119" s="173">
        <v>0.05</v>
      </c>
      <c r="K119" s="4">
        <v>0.5</v>
      </c>
      <c r="L119" s="248" t="e">
        <f ca="1">_xll.RiskPercentile(K123,K119)</f>
        <v>#NAME?</v>
      </c>
      <c r="N119" s="142"/>
      <c r="O119" s="76"/>
      <c r="P119" s="143"/>
      <c r="Q119" s="79"/>
      <c r="R119" s="144"/>
      <c r="S119" s="76"/>
      <c r="T119" s="143"/>
      <c r="U119" s="79"/>
      <c r="V119" s="145"/>
      <c r="W119" s="76"/>
      <c r="X119" s="143"/>
      <c r="Y119" s="79"/>
      <c r="Z119" s="145"/>
      <c r="AA119" s="76"/>
      <c r="AB119" s="143"/>
      <c r="AC119" s="79"/>
      <c r="AD119" s="145"/>
      <c r="AE119" s="76"/>
      <c r="AF119" s="143"/>
      <c r="AH119" s="111">
        <v>0.16600000000000001</v>
      </c>
      <c r="AI119" s="91" t="e">
        <f ca="1">_xll.RiskPercentile($AI$113,$AH119)</f>
        <v>#NAME?</v>
      </c>
      <c r="AJ119" s="95" t="e">
        <f ca="1">_xll.RiskPercentile($AJ$113,$AH119)</f>
        <v>#NAME?</v>
      </c>
      <c r="AK119" s="6"/>
      <c r="AL119" s="111" t="e">
        <f ca="1">_xll.RiskPercentile($C$123,$AH119)</f>
        <v>#NAME?</v>
      </c>
      <c r="AM119" s="57" t="e">
        <f ca="1">_xll.RiskPercentile($G$123,$AH119)</f>
        <v>#NAME?</v>
      </c>
      <c r="AN119" s="129" t="e">
        <f ca="1">_xll.RiskPercentile($K$123,$AH119)</f>
        <v>#NAME?</v>
      </c>
      <c r="AO119" s="87"/>
      <c r="AP119" s="87"/>
      <c r="AQ119" s="87"/>
      <c r="AR119" s="87"/>
      <c r="AS119" s="87"/>
      <c r="AT119" s="87"/>
      <c r="AV119" s="71" t="s">
        <v>104</v>
      </c>
      <c r="AW119" s="70"/>
      <c r="AX119" s="70"/>
      <c r="AY119" s="70"/>
      <c r="AZ119" s="16" t="s">
        <v>105</v>
      </c>
      <c r="BA119" s="16">
        <f>SUM(BA116:BA118)</f>
        <v>0.98458099999999993</v>
      </c>
      <c r="BB119" s="395">
        <f>BA119/$BA$119</f>
        <v>1</v>
      </c>
    </row>
    <row r="120" spans="2:54" s="2" customFormat="1" x14ac:dyDescent="0.25">
      <c r="B120" s="208">
        <v>0.95</v>
      </c>
      <c r="C120" s="4">
        <v>0.75</v>
      </c>
      <c r="D120" s="132" t="e">
        <f ca="1">_xll.RiskPercentile(C123,C120)</f>
        <v>#NAME?</v>
      </c>
      <c r="F120" s="194"/>
      <c r="G120" s="4">
        <v>0.75</v>
      </c>
      <c r="H120" s="207" t="e">
        <f ca="1">_xll.RiskPercentile(G123,G120)</f>
        <v>#NAME?</v>
      </c>
      <c r="J120" s="173">
        <v>7.4999999999999997E-2</v>
      </c>
      <c r="K120" s="4">
        <v>0.75</v>
      </c>
      <c r="L120" s="248" t="e">
        <f ca="1">_xll.RiskPercentile(K123,K120)</f>
        <v>#NAME?</v>
      </c>
      <c r="N120" s="142"/>
      <c r="O120" s="76"/>
      <c r="P120" s="143"/>
      <c r="Q120" s="79"/>
      <c r="R120" s="144"/>
      <c r="S120" s="76"/>
      <c r="T120" s="143"/>
      <c r="U120" s="79"/>
      <c r="V120" s="145"/>
      <c r="W120" s="76"/>
      <c r="X120" s="143"/>
      <c r="Y120" s="79"/>
      <c r="Z120" s="145"/>
      <c r="AA120" s="76"/>
      <c r="AB120" s="143"/>
      <c r="AC120" s="79"/>
      <c r="AD120" s="145"/>
      <c r="AE120" s="76"/>
      <c r="AF120" s="143"/>
      <c r="AH120" s="110">
        <v>0.25</v>
      </c>
      <c r="AI120" s="90" t="e">
        <f ca="1">_xll.RiskPercentile($AI$113,$AH120)</f>
        <v>#NAME?</v>
      </c>
      <c r="AJ120" s="94" t="e">
        <f ca="1">_xll.RiskPercentile($AJ$113,$AH120)</f>
        <v>#NAME?</v>
      </c>
      <c r="AK120" s="6"/>
      <c r="AL120" s="110" t="e">
        <f ca="1">_xll.RiskPercentile($C$123,$AH120)</f>
        <v>#NAME?</v>
      </c>
      <c r="AM120" s="56" t="e">
        <f ca="1">_xll.RiskPercentile($G$123,$AH120)</f>
        <v>#NAME?</v>
      </c>
      <c r="AN120" s="128" t="e">
        <f ca="1">_xll.RiskPercentile($K$123,$AH120)</f>
        <v>#NAME?</v>
      </c>
      <c r="AO120" s="87"/>
      <c r="AP120" s="87"/>
      <c r="AQ120" s="87"/>
      <c r="AR120" s="87"/>
      <c r="AS120" s="87"/>
      <c r="AT120" s="87"/>
      <c r="AV120" s="154"/>
      <c r="AW120" s="154"/>
      <c r="AX120" s="154"/>
      <c r="AY120" s="154"/>
      <c r="AZ120" s="154"/>
      <c r="BA120" s="155"/>
      <c r="BB120" s="156"/>
    </row>
    <row r="121" spans="2:54" s="2" customFormat="1" x14ac:dyDescent="0.25">
      <c r="B121" s="208">
        <v>1</v>
      </c>
      <c r="C121" s="4">
        <v>0.99</v>
      </c>
      <c r="D121" s="132" t="e">
        <f ca="1">_xll.RiskPercentile(C123,C121)</f>
        <v>#NAME?</v>
      </c>
      <c r="F121" s="194"/>
      <c r="G121" s="4">
        <v>0.99</v>
      </c>
      <c r="H121" s="207" t="e">
        <f ca="1">_xll.RiskPercentile(G123,G121)</f>
        <v>#NAME?</v>
      </c>
      <c r="J121" s="173">
        <v>0.1</v>
      </c>
      <c r="K121" s="4">
        <v>0.99</v>
      </c>
      <c r="L121" s="248" t="e">
        <f ca="1">_xll.RiskPercentile(K123,K121)</f>
        <v>#NAME?</v>
      </c>
      <c r="N121" s="142"/>
      <c r="O121" s="76"/>
      <c r="P121" s="143"/>
      <c r="Q121" s="79"/>
      <c r="R121" s="144"/>
      <c r="S121" s="76"/>
      <c r="T121" s="143"/>
      <c r="U121" s="79"/>
      <c r="V121" s="145"/>
      <c r="W121" s="76"/>
      <c r="X121" s="143"/>
      <c r="Y121" s="79"/>
      <c r="Z121" s="145"/>
      <c r="AA121" s="76"/>
      <c r="AB121" s="143"/>
      <c r="AC121" s="79"/>
      <c r="AD121" s="145"/>
      <c r="AE121" s="76"/>
      <c r="AF121" s="143"/>
      <c r="AH121" s="113">
        <v>0.33300000000000002</v>
      </c>
      <c r="AI121" s="93" t="e">
        <f ca="1">_xll.RiskPercentile($AI$113,$AH121)</f>
        <v>#NAME?</v>
      </c>
      <c r="AJ121" s="97" t="e">
        <f ca="1">_xll.RiskPercentile($AJ$113,$AH121)</f>
        <v>#NAME?</v>
      </c>
      <c r="AK121" s="7"/>
      <c r="AL121" s="113" t="e">
        <f ca="1">_xll.RiskPercentile($C$123,$AH121)</f>
        <v>#NAME?</v>
      </c>
      <c r="AM121" s="59" t="e">
        <f ca="1">_xll.RiskPercentile($G$123,$AH121)</f>
        <v>#NAME?</v>
      </c>
      <c r="AN121" s="131" t="e">
        <f ca="1">_xll.RiskPercentile($K$123,$AH121)</f>
        <v>#NAME?</v>
      </c>
      <c r="AO121" s="88"/>
      <c r="AP121" s="88"/>
      <c r="AQ121" s="88"/>
      <c r="AR121" s="88"/>
      <c r="AS121" s="88"/>
      <c r="AT121" s="88"/>
      <c r="AV121" s="154"/>
      <c r="AW121" s="6"/>
      <c r="AX121" s="6"/>
      <c r="AY121" s="6"/>
      <c r="AZ121" s="6"/>
      <c r="BA121" s="155"/>
      <c r="BB121" s="156"/>
    </row>
    <row r="122" spans="2:54" s="2" customFormat="1" x14ac:dyDescent="0.25">
      <c r="B122" s="32"/>
      <c r="C122" s="1"/>
      <c r="D122" s="35"/>
      <c r="F122" s="32"/>
      <c r="G122" s="1"/>
      <c r="H122" s="35"/>
      <c r="J122" s="32"/>
      <c r="K122" s="1"/>
      <c r="L122" s="35"/>
      <c r="N122" s="140"/>
      <c r="O122" s="77"/>
      <c r="P122" s="146"/>
      <c r="Q122" s="79"/>
      <c r="R122" s="140"/>
      <c r="S122" s="77"/>
      <c r="T122" s="146"/>
      <c r="U122" s="79"/>
      <c r="V122" s="140"/>
      <c r="W122" s="77"/>
      <c r="X122" s="146"/>
      <c r="Y122" s="79"/>
      <c r="Z122" s="140"/>
      <c r="AA122" s="77"/>
      <c r="AB122" s="146"/>
      <c r="AC122" s="79"/>
      <c r="AD122" s="140"/>
      <c r="AE122" s="77"/>
      <c r="AF122" s="146"/>
      <c r="AH122" s="112">
        <v>0.5</v>
      </c>
      <c r="AI122" s="92" t="e">
        <f ca="1">_xll.RiskPercentile($AI$113,$AH122)</f>
        <v>#NAME?</v>
      </c>
      <c r="AJ122" s="96" t="e">
        <f ca="1">_xll.RiskPercentile($AJ$113,$AH122)</f>
        <v>#NAME?</v>
      </c>
      <c r="AK122" s="7"/>
      <c r="AL122" s="112" t="e">
        <f ca="1">_xll.RiskPercentile($C$123,$AH122)</f>
        <v>#NAME?</v>
      </c>
      <c r="AM122" s="58" t="e">
        <f ca="1">_xll.RiskPercentile($G$123,$AH122)</f>
        <v>#NAME?</v>
      </c>
      <c r="AN122" s="130" t="e">
        <f ca="1">_xll.RiskPercentile($K$123,$AH122)</f>
        <v>#NAME?</v>
      </c>
      <c r="AO122" s="88"/>
      <c r="AP122" s="88"/>
      <c r="AQ122" s="88"/>
      <c r="AR122" s="88"/>
      <c r="AS122" s="88"/>
      <c r="AT122" s="88"/>
      <c r="AV122" s="6"/>
      <c r="AW122" s="6"/>
      <c r="AX122" s="6"/>
      <c r="AY122" s="6"/>
      <c r="AZ122" s="6"/>
      <c r="BA122" s="67"/>
      <c r="BB122" s="67"/>
    </row>
    <row r="123" spans="2:54" s="2" customFormat="1" x14ac:dyDescent="0.25">
      <c r="B123" s="32" t="str">
        <f>B116</f>
        <v>P_B2_Surv_RRPPrePlant</v>
      </c>
      <c r="C123" s="245" t="e">
        <f ca="1">_xll.RiskPert(0.22792,0.99143,1.0013,_xll.RiskName("P_B2_Surv_RRPPrePlant"),_xll.RiskFit("P_EFF_RRPPrePlant 2","RMSErr"))</f>
        <v>#NAME?</v>
      </c>
      <c r="D123" s="35" t="s">
        <v>136</v>
      </c>
      <c r="F123" s="32" t="str">
        <f>F113</f>
        <v>P_B3a_Conv_Packs2GH</v>
      </c>
      <c r="G123" s="246">
        <v>1</v>
      </c>
      <c r="H123" s="35" t="s">
        <v>127</v>
      </c>
      <c r="J123" s="32" t="str">
        <f>+J116</f>
        <v>P_B4_Surv_Cultivation</v>
      </c>
      <c r="K123" s="247" t="e">
        <f ca="1">_xll.RiskWeibull(1.7224,0.058608,_xll.RiskName("P_Surv_Cultivation"),_xll.RiskFit("P_Surv_Cultivation","RMSErr"))</f>
        <v>#NAME?</v>
      </c>
      <c r="L123" s="136" t="s">
        <v>109</v>
      </c>
      <c r="N123" s="140"/>
      <c r="O123" s="118"/>
      <c r="P123" s="146"/>
      <c r="Q123" s="79"/>
      <c r="R123" s="140"/>
      <c r="S123" s="78"/>
      <c r="T123" s="146"/>
      <c r="U123" s="79"/>
      <c r="V123" s="140"/>
      <c r="W123" s="78"/>
      <c r="X123" s="146"/>
      <c r="Y123" s="79"/>
      <c r="Z123" s="140"/>
      <c r="AA123" s="78"/>
      <c r="AB123" s="146"/>
      <c r="AC123" s="79"/>
      <c r="AD123" s="140"/>
      <c r="AE123" s="78"/>
      <c r="AF123" s="146"/>
      <c r="AH123" s="113">
        <v>0.66700000000000004</v>
      </c>
      <c r="AI123" s="93" t="e">
        <f ca="1">_xll.RiskPercentile($AI$113,$AH123)</f>
        <v>#NAME?</v>
      </c>
      <c r="AJ123" s="97" t="e">
        <f ca="1">_xll.RiskPercentile($AJ$113,$AH123)</f>
        <v>#NAME?</v>
      </c>
      <c r="AK123" s="7"/>
      <c r="AL123" s="113" t="e">
        <f ca="1">_xll.RiskPercentile($C$123,$AH123)</f>
        <v>#NAME?</v>
      </c>
      <c r="AM123" s="59" t="e">
        <f ca="1">_xll.RiskPercentile($G$123,$AH123)</f>
        <v>#NAME?</v>
      </c>
      <c r="AN123" s="131" t="e">
        <f ca="1">_xll.RiskPercentile($K$123,$AH123)</f>
        <v>#NAME?</v>
      </c>
      <c r="AO123" s="88"/>
      <c r="AP123" s="88"/>
      <c r="AQ123" s="88"/>
      <c r="AR123" s="88"/>
      <c r="AS123" s="88"/>
      <c r="AT123" s="88"/>
      <c r="AV123" s="154"/>
      <c r="AW123" s="154"/>
      <c r="AX123" s="154"/>
      <c r="AY123" s="154"/>
      <c r="AZ123" s="154"/>
      <c r="BA123" s="67"/>
      <c r="BB123" s="67"/>
    </row>
    <row r="124" spans="2:54" s="2" customFormat="1" x14ac:dyDescent="0.25">
      <c r="B124" s="36"/>
      <c r="C124" s="6"/>
      <c r="D124" s="28"/>
      <c r="F124" s="36"/>
      <c r="G124" s="37"/>
      <c r="H124" s="38"/>
      <c r="J124" s="36"/>
      <c r="K124" s="37"/>
      <c r="L124" s="38"/>
      <c r="N124" s="147"/>
      <c r="O124" s="79"/>
      <c r="P124" s="79"/>
      <c r="Q124" s="79"/>
      <c r="R124" s="147"/>
      <c r="S124" s="79"/>
      <c r="T124" s="79"/>
      <c r="U124" s="79"/>
      <c r="V124" s="147"/>
      <c r="W124" s="79"/>
      <c r="X124" s="79"/>
      <c r="Y124" s="79"/>
      <c r="Z124" s="147"/>
      <c r="AA124" s="79"/>
      <c r="AB124" s="79"/>
      <c r="AC124" s="79"/>
      <c r="AD124" s="147"/>
      <c r="AE124" s="79"/>
      <c r="AF124" s="79"/>
      <c r="AH124" s="110">
        <v>0.75</v>
      </c>
      <c r="AI124" s="90" t="e">
        <f ca="1">_xll.RiskPercentile($AI$113,$AH124)</f>
        <v>#NAME?</v>
      </c>
      <c r="AJ124" s="94" t="e">
        <f ca="1">_xll.RiskPercentile($AJ$113,$AH124)</f>
        <v>#NAME?</v>
      </c>
      <c r="AK124" s="6"/>
      <c r="AL124" s="110" t="e">
        <f ca="1">_xll.RiskPercentile($C$123,$AH124)</f>
        <v>#NAME?</v>
      </c>
      <c r="AM124" s="56" t="e">
        <f ca="1">_xll.RiskPercentile($G$123,$AH124)</f>
        <v>#NAME?</v>
      </c>
      <c r="AN124" s="128" t="e">
        <f ca="1">_xll.RiskPercentile($K$123,$AH124)</f>
        <v>#NAME?</v>
      </c>
      <c r="AO124" s="87"/>
      <c r="AP124" s="87"/>
      <c r="AQ124" s="87"/>
      <c r="AR124" s="87"/>
      <c r="AS124" s="87"/>
      <c r="AT124" s="87"/>
      <c r="AV124" s="154"/>
      <c r="AW124" s="154"/>
      <c r="AX124" s="154"/>
      <c r="AY124" s="154"/>
      <c r="AZ124" s="154"/>
      <c r="BA124" s="67"/>
      <c r="BB124" s="67"/>
    </row>
    <row r="125" spans="2:54" s="2" customFormat="1" x14ac:dyDescent="0.25">
      <c r="B125" s="114"/>
      <c r="C125" s="9"/>
      <c r="D125" s="38"/>
      <c r="F125" s="98"/>
      <c r="G125" s="9"/>
      <c r="H125" s="38"/>
      <c r="J125" s="39"/>
      <c r="K125" s="6"/>
      <c r="L125" s="38"/>
      <c r="N125" s="145"/>
      <c r="O125" s="76"/>
      <c r="P125" s="79"/>
      <c r="Q125" s="79"/>
      <c r="R125" s="147"/>
      <c r="S125" s="79"/>
      <c r="T125" s="79"/>
      <c r="U125" s="79"/>
      <c r="V125" s="145"/>
      <c r="W125" s="76"/>
      <c r="X125" s="79"/>
      <c r="Y125" s="79"/>
      <c r="Z125" s="145"/>
      <c r="AA125" s="76"/>
      <c r="AB125" s="79"/>
      <c r="AC125" s="79"/>
      <c r="AD125" s="145"/>
      <c r="AE125" s="76"/>
      <c r="AF125" s="79"/>
      <c r="AH125" s="111">
        <v>0.83299999999999996</v>
      </c>
      <c r="AI125" s="91" t="e">
        <f ca="1">_xll.RiskPercentile($AI$113,$AH125)</f>
        <v>#NAME?</v>
      </c>
      <c r="AJ125" s="95" t="e">
        <f ca="1">_xll.RiskPercentile($AJ$113,$AH125)</f>
        <v>#NAME?</v>
      </c>
      <c r="AK125" s="6"/>
      <c r="AL125" s="111" t="e">
        <f ca="1">_xll.RiskPercentile($C$123,$AH125)</f>
        <v>#NAME?</v>
      </c>
      <c r="AM125" s="57" t="e">
        <f ca="1">_xll.RiskPercentile($G$123,$AH125)</f>
        <v>#NAME?</v>
      </c>
      <c r="AN125" s="129" t="e">
        <f ca="1">_xll.RiskPercentile($K$123,$AH125)</f>
        <v>#NAME?</v>
      </c>
      <c r="AO125" s="87"/>
      <c r="AP125" s="87"/>
      <c r="AQ125" s="87"/>
      <c r="AR125" s="87"/>
      <c r="AS125" s="87"/>
      <c r="AT125" s="87"/>
      <c r="AV125" s="154"/>
      <c r="AW125" s="154"/>
      <c r="AX125" s="154"/>
      <c r="AY125" s="154"/>
      <c r="AZ125" s="154"/>
      <c r="BA125" s="67"/>
      <c r="BB125" s="67"/>
    </row>
    <row r="126" spans="2:54" s="2" customFormat="1" x14ac:dyDescent="0.25">
      <c r="B126" s="115"/>
      <c r="C126" s="9"/>
      <c r="D126" s="28"/>
      <c r="F126" s="98"/>
      <c r="G126" s="9"/>
      <c r="H126" s="38"/>
      <c r="J126" s="39"/>
      <c r="K126" s="6"/>
      <c r="L126" s="38"/>
      <c r="N126" s="145"/>
      <c r="O126" s="76"/>
      <c r="P126" s="79"/>
      <c r="Q126" s="79"/>
      <c r="R126" s="147"/>
      <c r="S126" s="79"/>
      <c r="T126" s="79"/>
      <c r="U126" s="79"/>
      <c r="V126" s="145"/>
      <c r="W126" s="76"/>
      <c r="X126" s="79"/>
      <c r="Y126" s="79"/>
      <c r="Z126" s="145"/>
      <c r="AA126" s="76"/>
      <c r="AB126" s="79"/>
      <c r="AC126" s="79"/>
      <c r="AD126" s="145"/>
      <c r="AE126" s="76"/>
      <c r="AF126" s="79"/>
      <c r="AH126" s="111">
        <v>0.9</v>
      </c>
      <c r="AI126" s="91" t="e">
        <f ca="1">_xll.RiskPercentile($AI$113,$AH126)</f>
        <v>#NAME?</v>
      </c>
      <c r="AJ126" s="95" t="e">
        <f ca="1">_xll.RiskPercentile($AJ$113,$AH126)</f>
        <v>#NAME?</v>
      </c>
      <c r="AK126" s="6"/>
      <c r="AL126" s="111" t="e">
        <f ca="1">_xll.RiskPercentile($C$123,$AH126)</f>
        <v>#NAME?</v>
      </c>
      <c r="AM126" s="57" t="e">
        <f ca="1">_xll.RiskPercentile($G$123,$AH126)</f>
        <v>#NAME?</v>
      </c>
      <c r="AN126" s="129" t="e">
        <f ca="1">_xll.RiskPercentile($K$123,$AH126)</f>
        <v>#NAME?</v>
      </c>
      <c r="AO126" s="87"/>
      <c r="AP126" s="87"/>
      <c r="AQ126" s="87"/>
      <c r="AR126" s="87"/>
      <c r="AS126" s="87"/>
      <c r="AT126" s="87"/>
      <c r="AV126" s="154"/>
      <c r="AW126" s="154"/>
      <c r="AX126" s="154"/>
      <c r="AY126" s="154"/>
      <c r="AZ126" s="154"/>
      <c r="BA126" s="67"/>
      <c r="BB126" s="67"/>
    </row>
    <row r="127" spans="2:54" s="2" customFormat="1" x14ac:dyDescent="0.25">
      <c r="B127" s="137" t="s">
        <v>137</v>
      </c>
      <c r="C127" s="9"/>
      <c r="D127" s="28"/>
      <c r="F127" s="98"/>
      <c r="G127" s="9"/>
      <c r="H127" s="38"/>
      <c r="J127" s="39"/>
      <c r="K127" s="6"/>
      <c r="L127" s="38"/>
      <c r="N127" s="145"/>
      <c r="O127" s="76"/>
      <c r="P127" s="79"/>
      <c r="Q127" s="79"/>
      <c r="R127" s="147"/>
      <c r="S127" s="79"/>
      <c r="T127" s="79"/>
      <c r="U127" s="79"/>
      <c r="V127" s="145"/>
      <c r="W127" s="76"/>
      <c r="X127" s="79"/>
      <c r="Y127" s="79"/>
      <c r="Z127" s="145"/>
      <c r="AA127" s="76"/>
      <c r="AB127" s="79"/>
      <c r="AC127" s="79"/>
      <c r="AD127" s="145"/>
      <c r="AE127" s="76"/>
      <c r="AF127" s="79"/>
      <c r="AH127" s="111">
        <v>0.95</v>
      </c>
      <c r="AI127" s="91" t="e">
        <f ca="1">_xll.RiskPercentile($AI$113,$AH127)</f>
        <v>#NAME?</v>
      </c>
      <c r="AJ127" s="95" t="e">
        <f ca="1">_xll.RiskPercentile($AJ$113,$AH127)</f>
        <v>#NAME?</v>
      </c>
      <c r="AK127" s="6"/>
      <c r="AL127" s="111" t="e">
        <f ca="1">_xll.RiskPercentile($C$123,$AH127)</f>
        <v>#NAME?</v>
      </c>
      <c r="AM127" s="57" t="e">
        <f ca="1">_xll.RiskPercentile($G$123,$AH127)</f>
        <v>#NAME?</v>
      </c>
      <c r="AN127" s="129" t="e">
        <f ca="1">_xll.RiskPercentile($K$123,$AH127)</f>
        <v>#NAME?</v>
      </c>
      <c r="AO127" s="87"/>
      <c r="AP127" s="87"/>
      <c r="AQ127" s="87"/>
      <c r="AR127" s="87"/>
      <c r="AS127" s="87"/>
      <c r="AT127" s="87"/>
      <c r="AV127" s="154"/>
      <c r="AW127" s="154"/>
      <c r="AX127" s="154"/>
      <c r="AY127" s="154"/>
      <c r="AZ127" s="154"/>
      <c r="BA127" s="67"/>
      <c r="BB127" s="67"/>
    </row>
    <row r="128" spans="2:54" s="2" customFormat="1" x14ac:dyDescent="0.25">
      <c r="B128" s="114"/>
      <c r="C128" s="9"/>
      <c r="D128" s="28"/>
      <c r="F128" s="98"/>
      <c r="G128" s="9"/>
      <c r="H128" s="38"/>
      <c r="J128" s="39"/>
      <c r="K128" s="6"/>
      <c r="L128" s="38"/>
      <c r="N128" s="145"/>
      <c r="O128" s="76"/>
      <c r="P128" s="79"/>
      <c r="Q128" s="79"/>
      <c r="R128" s="147"/>
      <c r="S128" s="79"/>
      <c r="T128" s="79"/>
      <c r="U128" s="79"/>
      <c r="V128" s="145"/>
      <c r="W128" s="76"/>
      <c r="X128" s="79"/>
      <c r="Y128" s="79"/>
      <c r="Z128" s="145"/>
      <c r="AA128" s="76"/>
      <c r="AB128" s="79"/>
      <c r="AC128" s="79"/>
      <c r="AD128" s="145"/>
      <c r="AE128" s="76"/>
      <c r="AF128" s="79"/>
      <c r="AH128" s="110">
        <v>0.99</v>
      </c>
      <c r="AI128" s="90" t="e">
        <f ca="1">_xll.RiskPercentile($AI$113,$AH128)</f>
        <v>#NAME?</v>
      </c>
      <c r="AJ128" s="94" t="e">
        <f ca="1">_xll.RiskPercentile($AJ$113,$AH128)</f>
        <v>#NAME?</v>
      </c>
      <c r="AK128" s="6"/>
      <c r="AL128" s="110" t="e">
        <f ca="1">_xll.RiskPercentile($C$123,$AH128)</f>
        <v>#NAME?</v>
      </c>
      <c r="AM128" s="56" t="e">
        <f ca="1">_xll.RiskPercentile($G$123,$AH128)</f>
        <v>#NAME?</v>
      </c>
      <c r="AN128" s="128" t="e">
        <f ca="1">_xll.RiskPercentile($K$123,$AH128)</f>
        <v>#NAME?</v>
      </c>
      <c r="AO128" s="87"/>
      <c r="AP128" s="87"/>
      <c r="AQ128" s="87"/>
      <c r="AR128" s="87"/>
      <c r="AS128" s="87"/>
      <c r="AT128" s="87"/>
      <c r="AV128" s="6"/>
      <c r="AW128" s="6"/>
      <c r="AX128" s="6"/>
      <c r="AY128" s="6"/>
      <c r="AZ128" s="6"/>
      <c r="BA128" s="67"/>
      <c r="BB128" s="67"/>
    </row>
    <row r="129" spans="2:54" s="2" customFormat="1" x14ac:dyDescent="0.25">
      <c r="B129" s="114"/>
      <c r="C129" s="9"/>
      <c r="D129" s="28"/>
      <c r="F129" s="98"/>
      <c r="G129" s="9"/>
      <c r="H129" s="38"/>
      <c r="J129" s="39"/>
      <c r="K129" s="6"/>
      <c r="L129" s="38"/>
      <c r="N129" s="145"/>
      <c r="O129" s="76"/>
      <c r="P129" s="79"/>
      <c r="Q129" s="79"/>
      <c r="R129" s="147"/>
      <c r="S129" s="79"/>
      <c r="T129" s="79"/>
      <c r="U129" s="79"/>
      <c r="V129" s="145"/>
      <c r="W129" s="76"/>
      <c r="X129" s="79"/>
      <c r="Y129" s="79"/>
      <c r="Z129" s="145"/>
      <c r="AA129" s="76"/>
      <c r="AB129" s="79"/>
      <c r="AC129" s="79"/>
      <c r="AD129" s="145"/>
      <c r="AE129" s="76"/>
      <c r="AF129" s="79"/>
      <c r="AH129" s="17" t="s">
        <v>110</v>
      </c>
      <c r="AI129" s="93" t="e">
        <f ca="1">_xll.RiskMean($AI113)</f>
        <v>#NAME?</v>
      </c>
      <c r="AJ129" s="97" t="e">
        <f ca="1">_xll.RiskMean($AJ113)</f>
        <v>#NAME?</v>
      </c>
      <c r="AK129" s="7"/>
      <c r="AL129" s="113" t="e">
        <f ca="1">_xll.RiskMean($C$123)</f>
        <v>#NAME?</v>
      </c>
      <c r="AM129" s="59" t="e">
        <f ca="1">_xll.RiskMean($G$123)</f>
        <v>#NAME?</v>
      </c>
      <c r="AN129" s="157" t="e">
        <f ca="1">_xll.RiskMean($K$123)</f>
        <v>#NAME?</v>
      </c>
      <c r="AO129" s="88"/>
      <c r="AP129" s="88"/>
      <c r="AQ129" s="88"/>
      <c r="AR129" s="88"/>
      <c r="AS129" s="88"/>
      <c r="AT129" s="88"/>
      <c r="AV129" s="6"/>
      <c r="AW129" s="6"/>
      <c r="AX129" s="6"/>
      <c r="AY129" s="6"/>
      <c r="AZ129" s="6"/>
      <c r="BA129" s="67"/>
      <c r="BB129" s="67"/>
    </row>
    <row r="130" spans="2:54" s="2" customFormat="1" x14ac:dyDescent="0.25">
      <c r="B130" s="39"/>
      <c r="C130" s="6"/>
      <c r="D130" s="28"/>
      <c r="F130" s="39"/>
      <c r="G130" s="6"/>
      <c r="H130" s="28"/>
      <c r="J130" s="39"/>
      <c r="K130" s="6"/>
      <c r="L130" s="28"/>
      <c r="N130" s="147"/>
      <c r="O130" s="79"/>
      <c r="P130" s="79"/>
      <c r="Q130" s="79"/>
      <c r="R130" s="147"/>
      <c r="S130" s="79"/>
      <c r="T130" s="79"/>
      <c r="U130" s="79"/>
      <c r="V130" s="147"/>
      <c r="W130" s="79"/>
      <c r="X130" s="79"/>
      <c r="Y130" s="79"/>
      <c r="Z130" s="147"/>
      <c r="AA130" s="79"/>
      <c r="AB130" s="79"/>
      <c r="AC130" s="79"/>
      <c r="AD130" s="147"/>
      <c r="AE130" s="79"/>
      <c r="AF130" s="79"/>
      <c r="AH130" s="17" t="s">
        <v>111</v>
      </c>
      <c r="AI130" s="93" t="e">
        <f ca="1">_xll.RiskStdDev($AI$113)</f>
        <v>#NAME?</v>
      </c>
      <c r="AJ130" s="97" t="e">
        <f ca="1">_xll.RiskStdDev($AJ$113)</f>
        <v>#NAME?</v>
      </c>
      <c r="AK130" s="7"/>
      <c r="AL130" s="113" t="e">
        <f ca="1">_xll.RiskStdDev($C$123)</f>
        <v>#NAME?</v>
      </c>
      <c r="AM130" s="59" t="e">
        <f ca="1">_xll.RiskStdDev($G$123)</f>
        <v>#NAME?</v>
      </c>
      <c r="AN130" s="157" t="e">
        <f ca="1">_xll.RiskStdDev($K$123)</f>
        <v>#NAME?</v>
      </c>
      <c r="AO130" s="88"/>
      <c r="AP130" s="88"/>
      <c r="AQ130" s="88"/>
      <c r="AR130" s="88"/>
      <c r="AS130" s="88"/>
      <c r="AT130" s="88"/>
      <c r="AV130" s="67"/>
      <c r="AW130" s="67"/>
      <c r="AX130" s="67"/>
      <c r="AY130" s="67"/>
      <c r="AZ130" s="67"/>
      <c r="BA130" s="67"/>
      <c r="BB130" s="67"/>
    </row>
    <row r="131" spans="2:54" s="2" customFormat="1" x14ac:dyDescent="0.25">
      <c r="B131" s="164"/>
      <c r="C131" s="165"/>
      <c r="D131" s="166"/>
      <c r="F131" s="164"/>
      <c r="G131" s="165"/>
      <c r="H131" s="166"/>
      <c r="J131" s="164"/>
      <c r="K131" s="165"/>
      <c r="L131" s="166"/>
      <c r="N131" s="163"/>
      <c r="O131" s="163"/>
      <c r="P131" s="163"/>
      <c r="Q131" s="79"/>
      <c r="R131" s="163"/>
      <c r="S131" s="163"/>
      <c r="T131" s="163"/>
      <c r="U131" s="79"/>
      <c r="V131" s="163"/>
      <c r="W131" s="163"/>
      <c r="X131" s="163"/>
      <c r="Y131" s="79"/>
      <c r="Z131" s="163"/>
      <c r="AA131" s="163"/>
      <c r="AB131" s="163"/>
      <c r="AC131" s="79"/>
      <c r="AD131" s="163"/>
      <c r="AE131" s="163"/>
      <c r="AF131" s="163"/>
      <c r="AH131" s="29"/>
      <c r="AI131" s="30"/>
      <c r="AJ131" s="30"/>
      <c r="AK131" s="49"/>
      <c r="AL131" s="30"/>
      <c r="AM131" s="30"/>
      <c r="AN131" s="30"/>
      <c r="AO131" s="79"/>
      <c r="AP131" s="79"/>
      <c r="AQ131" s="79"/>
      <c r="AR131" s="79"/>
      <c r="AS131" s="79"/>
      <c r="AT131" s="79"/>
      <c r="AV131" s="67"/>
      <c r="AW131" s="67"/>
      <c r="AX131" s="67"/>
      <c r="AY131" s="67"/>
      <c r="AZ131" s="67"/>
      <c r="BA131" s="67"/>
      <c r="BB131" s="67"/>
    </row>
    <row r="132" spans="2:54" s="2" customFormat="1" x14ac:dyDescent="0.25">
      <c r="B132" s="39"/>
      <c r="C132" s="6"/>
      <c r="D132" s="28"/>
      <c r="F132" s="36"/>
      <c r="G132" s="37"/>
      <c r="H132" s="38"/>
      <c r="J132" s="36"/>
      <c r="K132" s="37"/>
      <c r="L132" s="38"/>
      <c r="N132" s="147"/>
      <c r="O132" s="79"/>
      <c r="P132" s="79"/>
      <c r="Q132" s="79"/>
      <c r="R132" s="147"/>
      <c r="S132" s="79"/>
      <c r="T132" s="79"/>
      <c r="U132" s="79"/>
      <c r="V132" s="147"/>
      <c r="W132" s="79"/>
      <c r="X132" s="79"/>
      <c r="Y132" s="79"/>
      <c r="Z132" s="147"/>
      <c r="AA132" s="79"/>
      <c r="AB132" s="79"/>
      <c r="AC132" s="79"/>
      <c r="AD132" s="147"/>
      <c r="AE132" s="79"/>
      <c r="AF132" s="79"/>
    </row>
    <row r="133" spans="2:54" s="25" customFormat="1" ht="211.5" customHeight="1" x14ac:dyDescent="0.25">
      <c r="B133" s="41" t="e">
        <f ca="1">_xll.RiskResultsGraph(C123,B133:D133)</f>
        <v>#NAME?</v>
      </c>
      <c r="C133" s="42"/>
      <c r="D133" s="43"/>
      <c r="F133" s="41" t="e">
        <f ca="1">_xll.RiskResultsGraph(G123,F133:H133)</f>
        <v>#NAME?</v>
      </c>
      <c r="G133" s="42"/>
      <c r="H133" s="43"/>
      <c r="J133" s="41" t="e">
        <f ca="1">_xll.RiskResultsGraph(K123,J133:L133)</f>
        <v>#NAME?</v>
      </c>
      <c r="K133" s="42"/>
      <c r="L133" s="43"/>
      <c r="N133" s="148"/>
      <c r="O133" s="77"/>
      <c r="P133" s="77"/>
      <c r="Q133" s="77"/>
      <c r="R133" s="148"/>
      <c r="S133" s="77"/>
      <c r="T133" s="77"/>
      <c r="U133" s="77"/>
      <c r="V133" s="148"/>
      <c r="W133" s="77"/>
      <c r="X133" s="77"/>
      <c r="Y133" s="77"/>
      <c r="Z133" s="148"/>
      <c r="AA133" s="77"/>
      <c r="AB133" s="77"/>
      <c r="AC133" s="77"/>
      <c r="AD133" s="148"/>
      <c r="AE133" s="77"/>
      <c r="AF133" s="77"/>
      <c r="AH133" s="265" t="e">
        <f ca="1">_xll.RiskResultsGraph(AJ113,AH133:AK133)</f>
        <v>#NAME?</v>
      </c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V133" s="73"/>
      <c r="AW133" s="73"/>
      <c r="AX133" s="73"/>
      <c r="AY133" s="73"/>
      <c r="AZ133" s="73"/>
      <c r="BA133" s="73"/>
      <c r="BB133" s="73"/>
    </row>
    <row r="134" spans="2:54" s="2" customFormat="1" ht="211.5" customHeight="1" x14ac:dyDescent="0.25">
      <c r="B134" s="36"/>
      <c r="C134" s="37"/>
      <c r="D134" s="38"/>
      <c r="F134" s="36"/>
      <c r="G134" s="37"/>
      <c r="H134" s="38"/>
      <c r="J134" s="36"/>
      <c r="K134" s="37"/>
      <c r="L134" s="38"/>
      <c r="N134" s="147"/>
      <c r="O134" s="79"/>
      <c r="P134" s="79"/>
      <c r="Q134" s="79"/>
      <c r="R134" s="147"/>
      <c r="S134" s="79"/>
      <c r="T134" s="79"/>
      <c r="U134" s="79"/>
      <c r="V134" s="147"/>
      <c r="W134" s="79"/>
      <c r="X134" s="79"/>
      <c r="Y134" s="79"/>
      <c r="Z134" s="147"/>
      <c r="AA134" s="79"/>
      <c r="AB134" s="79"/>
      <c r="AC134" s="79"/>
      <c r="AD134" s="147"/>
      <c r="AE134" s="79"/>
      <c r="AF134" s="79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V134" s="67"/>
      <c r="AW134" s="67"/>
      <c r="AX134" s="67"/>
      <c r="AY134" s="67"/>
      <c r="AZ134" s="67"/>
      <c r="BA134" s="67"/>
      <c r="BB134" s="67"/>
    </row>
    <row r="135" spans="2:54" s="2" customFormat="1" x14ac:dyDescent="0.25">
      <c r="B135" s="44"/>
      <c r="C135" s="30"/>
      <c r="D135" s="31"/>
      <c r="F135" s="44"/>
      <c r="G135" s="30"/>
      <c r="H135" s="31"/>
      <c r="J135" s="44"/>
      <c r="K135" s="30"/>
      <c r="L135" s="31"/>
      <c r="N135" s="147"/>
      <c r="O135" s="79"/>
      <c r="P135" s="79"/>
      <c r="Q135" s="79"/>
      <c r="R135" s="147"/>
      <c r="S135" s="79"/>
      <c r="T135" s="79"/>
      <c r="U135" s="79"/>
      <c r="V135" s="147"/>
      <c r="W135" s="79"/>
      <c r="X135" s="79"/>
      <c r="Y135" s="79"/>
      <c r="Z135" s="147"/>
      <c r="AA135" s="79"/>
      <c r="AB135" s="79"/>
      <c r="AC135" s="79"/>
      <c r="AD135" s="147"/>
      <c r="AE135" s="79"/>
      <c r="AF135" s="79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V135" s="67"/>
      <c r="AW135" s="67"/>
      <c r="AX135" s="67"/>
      <c r="AY135" s="67"/>
      <c r="AZ135" s="67"/>
      <c r="BA135" s="67"/>
      <c r="BB135" s="67"/>
    </row>
    <row r="136" spans="2:54" s="2" customFormat="1" x14ac:dyDescent="0.25">
      <c r="B136" s="10"/>
      <c r="F136" s="10"/>
      <c r="J136" s="10"/>
      <c r="N136" s="10"/>
      <c r="R136" s="10"/>
      <c r="V136" s="10"/>
      <c r="Z136" s="10"/>
      <c r="AD136" s="10"/>
      <c r="AH136" s="10"/>
      <c r="AL136" s="10"/>
      <c r="AM136" s="10"/>
      <c r="AN136" s="10"/>
      <c r="AO136" s="10"/>
      <c r="AP136" s="10"/>
    </row>
    <row r="137" spans="2:54" s="2" customFormat="1" x14ac:dyDescent="0.25">
      <c r="B137" s="10"/>
      <c r="F137" s="10"/>
      <c r="J137" s="10"/>
      <c r="N137" s="10"/>
      <c r="R137" s="10"/>
      <c r="V137" s="10"/>
      <c r="Z137" s="10"/>
      <c r="AD137" s="10"/>
    </row>
    <row r="138" spans="2:54" s="51" customFormat="1" ht="36.75" customHeight="1" x14ac:dyDescent="0.3">
      <c r="B138" s="427"/>
      <c r="C138" s="427"/>
      <c r="D138" s="427"/>
      <c r="E138" s="199"/>
      <c r="F138" s="427"/>
      <c r="G138" s="427"/>
      <c r="H138" s="427"/>
      <c r="I138" s="52"/>
      <c r="J138" s="423" t="s">
        <v>152</v>
      </c>
      <c r="K138" s="424"/>
      <c r="L138" s="425"/>
      <c r="M138" s="52"/>
      <c r="N138" s="423" t="s">
        <v>152</v>
      </c>
      <c r="O138" s="424"/>
      <c r="P138" s="425"/>
      <c r="Q138" s="138"/>
      <c r="R138" s="168"/>
      <c r="S138" s="169"/>
      <c r="T138" s="169"/>
      <c r="U138" s="138"/>
      <c r="V138" s="168"/>
      <c r="W138" s="169"/>
      <c r="X138" s="169"/>
      <c r="Y138" s="139"/>
      <c r="Z138" s="168"/>
      <c r="AA138" s="169"/>
      <c r="AB138" s="169"/>
      <c r="AC138" s="139"/>
      <c r="AD138" s="168"/>
      <c r="AE138" s="169"/>
      <c r="AF138" s="169"/>
      <c r="AH138" s="449" t="s">
        <v>184</v>
      </c>
      <c r="AI138" s="450"/>
      <c r="AJ138" s="450"/>
      <c r="AK138" s="450"/>
      <c r="AL138" s="450"/>
      <c r="AM138" s="450"/>
      <c r="AN138" s="450"/>
      <c r="AO138" s="450"/>
      <c r="AP138" s="84"/>
      <c r="AQ138" s="84"/>
      <c r="AR138" s="84"/>
      <c r="AS138" s="84"/>
      <c r="AT138" s="84"/>
      <c r="AV138" s="429" t="s">
        <v>184</v>
      </c>
      <c r="AW138" s="430"/>
      <c r="AX138" s="430"/>
      <c r="AY138" s="430"/>
      <c r="AZ138" s="430"/>
      <c r="BA138" s="430"/>
      <c r="BB138" s="431"/>
    </row>
    <row r="139" spans="2:54" s="51" customFormat="1" ht="36.75" customHeight="1" x14ac:dyDescent="0.3">
      <c r="B139" s="415"/>
      <c r="C139" s="415"/>
      <c r="D139" s="415"/>
      <c r="E139" s="199"/>
      <c r="F139" s="427"/>
      <c r="G139" s="427"/>
      <c r="H139" s="427"/>
      <c r="I139" s="52"/>
      <c r="J139" s="435" t="s">
        <v>260</v>
      </c>
      <c r="K139" s="436"/>
      <c r="L139" s="437"/>
      <c r="M139" s="52"/>
      <c r="N139" s="435" t="s">
        <v>284</v>
      </c>
      <c r="O139" s="436"/>
      <c r="P139" s="437"/>
      <c r="Q139" s="138"/>
      <c r="R139" s="168"/>
      <c r="S139" s="169"/>
      <c r="T139" s="169"/>
      <c r="U139" s="138"/>
      <c r="V139" s="168"/>
      <c r="W139" s="169"/>
      <c r="X139" s="169"/>
      <c r="Y139" s="139"/>
      <c r="Z139" s="168"/>
      <c r="AA139" s="169"/>
      <c r="AB139" s="169"/>
      <c r="AC139" s="139"/>
      <c r="AD139" s="168"/>
      <c r="AE139" s="169"/>
      <c r="AF139" s="169"/>
      <c r="AH139" s="75" t="s">
        <v>263</v>
      </c>
      <c r="AI139" s="55" t="e">
        <f ca="1">_xll.RiskOutput("A0_P_N2b_Factor_EstOut_Poins")+C123/G123*K149*O149</f>
        <v>#NAME?</v>
      </c>
      <c r="AJ139" s="55" t="e">
        <f ca="1">_xll.RiskOutput("A0_P_N2b_EstOut_Poins")+$AJ$86*C123/G123*K149*O149</f>
        <v>#NAME?</v>
      </c>
      <c r="AK139" s="172" t="s">
        <v>285</v>
      </c>
      <c r="AL139" s="53"/>
      <c r="AM139" s="53"/>
      <c r="AN139" s="53"/>
      <c r="AO139" s="53"/>
      <c r="AP139" s="84"/>
      <c r="AQ139" s="84"/>
      <c r="AR139" s="84"/>
      <c r="AS139" s="84"/>
      <c r="AT139" s="84"/>
      <c r="AV139" s="68" t="s">
        <v>84</v>
      </c>
      <c r="AW139" s="69"/>
      <c r="AX139" s="69"/>
      <c r="AY139" s="69"/>
      <c r="AZ139" s="69"/>
      <c r="BA139" s="69"/>
      <c r="BB139" s="69"/>
    </row>
    <row r="140" spans="2:54" s="2" customFormat="1" ht="33" customHeight="1" x14ac:dyDescent="0.25">
      <c r="B140" s="175"/>
      <c r="C140" s="175"/>
      <c r="D140" s="175"/>
      <c r="E140" s="178"/>
      <c r="F140" s="175"/>
      <c r="G140" s="175"/>
      <c r="H140" s="175"/>
      <c r="J140" s="416" t="s">
        <v>161</v>
      </c>
      <c r="K140" s="417"/>
      <c r="L140" s="418"/>
      <c r="N140" s="416" t="s">
        <v>164</v>
      </c>
      <c r="O140" s="417"/>
      <c r="P140" s="418"/>
      <c r="Q140" s="79"/>
      <c r="R140" s="162"/>
      <c r="S140" s="162"/>
      <c r="T140" s="162"/>
      <c r="U140" s="79"/>
      <c r="V140" s="162"/>
      <c r="W140" s="162"/>
      <c r="X140" s="162"/>
      <c r="Y140" s="79"/>
      <c r="Z140" s="162"/>
      <c r="AA140" s="162"/>
      <c r="AB140" s="162"/>
      <c r="AC140" s="79"/>
      <c r="AD140" s="162"/>
      <c r="AE140" s="162"/>
      <c r="AF140" s="162"/>
      <c r="AH140" s="13"/>
      <c r="AI140" s="14"/>
      <c r="AJ140" s="14"/>
      <c r="AK140" s="158" t="s">
        <v>290</v>
      </c>
      <c r="AL140" s="14"/>
      <c r="AM140" s="14"/>
      <c r="AN140" s="231"/>
      <c r="AO140" s="231"/>
      <c r="AP140" s="85"/>
      <c r="AQ140" s="85"/>
      <c r="AR140" s="85"/>
      <c r="AS140" s="85"/>
      <c r="AT140" s="85"/>
      <c r="AV140" s="67"/>
      <c r="AW140" s="67"/>
      <c r="AX140" s="67"/>
      <c r="AY140" s="67"/>
      <c r="AZ140" s="67"/>
      <c r="BA140" s="67"/>
      <c r="BB140" s="67"/>
    </row>
    <row r="141" spans="2:54" s="2" customFormat="1" x14ac:dyDescent="0.25">
      <c r="B141" s="180"/>
      <c r="C141" s="176"/>
      <c r="D141" s="181"/>
      <c r="E141" s="178"/>
      <c r="F141" s="184"/>
      <c r="G141" s="178"/>
      <c r="H141" s="178"/>
      <c r="J141" s="32"/>
      <c r="K141" s="9"/>
      <c r="L141" s="33"/>
      <c r="N141" s="32"/>
      <c r="O141" s="9"/>
      <c r="P141" s="33"/>
      <c r="Q141" s="79"/>
      <c r="R141" s="140"/>
      <c r="S141" s="76"/>
      <c r="T141" s="141"/>
      <c r="U141" s="79"/>
      <c r="V141" s="140"/>
      <c r="W141" s="76"/>
      <c r="X141" s="141"/>
      <c r="Y141" s="79"/>
      <c r="Z141" s="140"/>
      <c r="AA141" s="76"/>
      <c r="AB141" s="141"/>
      <c r="AC141" s="79"/>
      <c r="AD141" s="140"/>
      <c r="AE141" s="76"/>
      <c r="AF141" s="141"/>
      <c r="AH141" s="27" t="s">
        <v>90</v>
      </c>
      <c r="AI141" s="6" t="s">
        <v>133</v>
      </c>
      <c r="AJ141" s="40" t="s">
        <v>134</v>
      </c>
      <c r="AK141" s="6"/>
      <c r="AL141" s="40" t="str">
        <f>B123</f>
        <v>P_B2_Surv_RRPPrePlant</v>
      </c>
      <c r="AM141" s="40" t="str">
        <f>F123</f>
        <v>P_B3a_Conv_Packs2GH</v>
      </c>
      <c r="AN141" s="40" t="str">
        <f>J139</f>
        <v>P_B3b_Conv_GH2NPop</v>
      </c>
      <c r="AO141" s="40" t="str">
        <f>N139</f>
        <v>P_B5_Prop_EstOut</v>
      </c>
      <c r="AP141" s="86"/>
      <c r="AQ141" s="86"/>
      <c r="AR141" s="86"/>
      <c r="AS141" s="86"/>
      <c r="AT141" s="86"/>
      <c r="AV141" s="70" t="s">
        <v>91</v>
      </c>
      <c r="AW141" s="70" t="s">
        <v>92</v>
      </c>
      <c r="AX141" s="70" t="s">
        <v>93</v>
      </c>
      <c r="AY141" s="70" t="s">
        <v>94</v>
      </c>
      <c r="AZ141" s="70" t="s">
        <v>95</v>
      </c>
      <c r="BA141" s="70" t="s">
        <v>96</v>
      </c>
      <c r="BB141" s="70" t="s">
        <v>97</v>
      </c>
    </row>
    <row r="142" spans="2:54" s="2" customFormat="1" x14ac:dyDescent="0.25">
      <c r="B142" s="180"/>
      <c r="C142" s="176"/>
      <c r="D142" s="181"/>
      <c r="E142" s="178"/>
      <c r="F142" s="180"/>
      <c r="G142" s="176"/>
      <c r="H142" s="181"/>
      <c r="J142" s="32" t="str">
        <f>+J139</f>
        <v>P_B3b_Conv_GH2NPop</v>
      </c>
      <c r="K142" s="4" t="s">
        <v>98</v>
      </c>
      <c r="L142" s="33" t="s">
        <v>99</v>
      </c>
      <c r="N142" s="32" t="str">
        <f>+N139</f>
        <v>P_B5_Prop_EstOut</v>
      </c>
      <c r="O142" s="4" t="s">
        <v>98</v>
      </c>
      <c r="P142" s="33" t="s">
        <v>99</v>
      </c>
      <c r="Q142" s="79"/>
      <c r="R142" s="140"/>
      <c r="S142" s="76"/>
      <c r="T142" s="141"/>
      <c r="U142" s="79"/>
      <c r="V142" s="140"/>
      <c r="W142" s="76"/>
      <c r="X142" s="141"/>
      <c r="Y142" s="79"/>
      <c r="Z142" s="140"/>
      <c r="AA142" s="76"/>
      <c r="AB142" s="141"/>
      <c r="AC142" s="79"/>
      <c r="AD142" s="140"/>
      <c r="AE142" s="76"/>
      <c r="AF142" s="141"/>
      <c r="AH142" s="110">
        <v>0.01</v>
      </c>
      <c r="AI142" s="333" t="e">
        <f ca="1">_xll.RiskPercentile($AI$139,$AH142)</f>
        <v>#NAME?</v>
      </c>
      <c r="AJ142" s="333" t="e">
        <f ca="1">_xll.RiskPercentile($AJ$139,$AH142)</f>
        <v>#NAME?</v>
      </c>
      <c r="AK142" s="6"/>
      <c r="AL142" s="65" t="e">
        <f ca="1">_xll.RiskPercentile($C$123,$AH142)</f>
        <v>#NAME?</v>
      </c>
      <c r="AM142" s="290" t="e">
        <f ca="1">_xll.RiskPercentile($G$123,$AH142)</f>
        <v>#NAME?</v>
      </c>
      <c r="AN142" s="65" t="e">
        <f ca="1">_xll.RiskPercentile($K$149,$AH142)</f>
        <v>#NAME?</v>
      </c>
      <c r="AO142" s="80" t="e">
        <f ca="1">_xll.RiskPercentile($O$149,$AH142)</f>
        <v>#NAME?</v>
      </c>
      <c r="AP142" s="87"/>
      <c r="AQ142" s="87"/>
      <c r="AR142" s="87"/>
      <c r="AS142" s="87"/>
      <c r="AT142" s="87"/>
      <c r="AV142" s="70" t="s">
        <v>100</v>
      </c>
      <c r="AW142" s="70" t="s">
        <v>214</v>
      </c>
      <c r="AX142" s="70" t="s">
        <v>162</v>
      </c>
      <c r="AY142" s="70" t="s">
        <v>215</v>
      </c>
      <c r="AZ142" s="16">
        <v>0.67</v>
      </c>
      <c r="BA142" s="16">
        <f>AZ142^2</f>
        <v>0.44890000000000008</v>
      </c>
      <c r="BB142" s="394">
        <f>BA142/$BA$145</f>
        <v>0.95093441115785637</v>
      </c>
    </row>
    <row r="143" spans="2:54" s="2" customFormat="1" x14ac:dyDescent="0.25">
      <c r="B143" s="182"/>
      <c r="C143" s="176"/>
      <c r="D143" s="200"/>
      <c r="E143" s="178"/>
      <c r="F143" s="201"/>
      <c r="G143" s="176"/>
      <c r="H143" s="202"/>
      <c r="J143" s="209">
        <v>0</v>
      </c>
      <c r="K143" s="4">
        <v>0.01</v>
      </c>
      <c r="L143" s="263" t="e">
        <f ca="1">_xll.RiskPercentile(K149,K143)</f>
        <v>#NAME?</v>
      </c>
      <c r="N143" s="193">
        <v>0</v>
      </c>
      <c r="O143" s="4">
        <v>0.01</v>
      </c>
      <c r="P143" s="256" t="e">
        <f ca="1">_xll.RiskPercentile(O149,O143)</f>
        <v>#NAME?</v>
      </c>
      <c r="Q143" s="79"/>
      <c r="R143" s="144"/>
      <c r="S143" s="76"/>
      <c r="T143" s="143"/>
      <c r="U143" s="79"/>
      <c r="V143" s="145"/>
      <c r="W143" s="76"/>
      <c r="X143" s="143"/>
      <c r="Y143" s="79"/>
      <c r="Z143" s="145"/>
      <c r="AA143" s="76"/>
      <c r="AB143" s="143"/>
      <c r="AC143" s="79"/>
      <c r="AD143" s="145"/>
      <c r="AE143" s="76"/>
      <c r="AF143" s="143"/>
      <c r="AH143" s="111">
        <v>0.05</v>
      </c>
      <c r="AI143" s="334" t="e">
        <f ca="1">_xll.RiskPercentile($AI$139,$AH143)</f>
        <v>#NAME?</v>
      </c>
      <c r="AJ143" s="334" t="e">
        <f ca="1">_xll.RiskPercentile($AJ$139,$AH143)</f>
        <v>#NAME?</v>
      </c>
      <c r="AK143" s="6"/>
      <c r="AL143" s="50" t="e">
        <f ca="1">_xll.RiskPercentile($C$123,$AH143)</f>
        <v>#NAME?</v>
      </c>
      <c r="AM143" s="291" t="e">
        <f ca="1">_xll.RiskPercentile($G$123,$AH143)</f>
        <v>#NAME?</v>
      </c>
      <c r="AN143" s="50" t="e">
        <f ca="1">_xll.RiskPercentile($K$149,$AH143)</f>
        <v>#NAME?</v>
      </c>
      <c r="AO143" s="81" t="e">
        <f ca="1">_xll.RiskPercentile($O$149,$AH143)</f>
        <v>#NAME?</v>
      </c>
      <c r="AP143" s="87"/>
      <c r="AQ143" s="87"/>
      <c r="AR143" s="87"/>
      <c r="AS143" s="87"/>
      <c r="AT143" s="87"/>
      <c r="AV143" s="70" t="s">
        <v>101</v>
      </c>
      <c r="AW143" s="70" t="s">
        <v>216</v>
      </c>
      <c r="AX143" s="70" t="s">
        <v>284</v>
      </c>
      <c r="AY143" s="70" t="s">
        <v>350</v>
      </c>
      <c r="AZ143" s="16">
        <v>0.151</v>
      </c>
      <c r="BA143" s="16">
        <f>AZ143^2</f>
        <v>2.2800999999999998E-2</v>
      </c>
      <c r="BB143" s="394">
        <f t="shared" ref="BB143:BB145" si="7">BA143/$BA$145</f>
        <v>4.8300858785498502E-2</v>
      </c>
    </row>
    <row r="144" spans="2:54" s="2" customFormat="1" x14ac:dyDescent="0.25">
      <c r="B144" s="182"/>
      <c r="C144" s="176"/>
      <c r="D144" s="200"/>
      <c r="E144" s="178"/>
      <c r="F144" s="201"/>
      <c r="G144" s="176"/>
      <c r="H144" s="202"/>
      <c r="J144" s="209">
        <v>0.01</v>
      </c>
      <c r="K144" s="4">
        <v>0.25</v>
      </c>
      <c r="L144" s="263" t="e">
        <f ca="1">_xll.RiskPercentile(K149,K144)</f>
        <v>#NAME?</v>
      </c>
      <c r="N144" s="193">
        <v>0.05</v>
      </c>
      <c r="O144" s="4">
        <v>0.25</v>
      </c>
      <c r="P144" s="256" t="e">
        <f ca="1">_xll.RiskPercentile(O149,O144)</f>
        <v>#NAME?</v>
      </c>
      <c r="Q144" s="79"/>
      <c r="R144" s="144"/>
      <c r="S144" s="76"/>
      <c r="T144" s="143"/>
      <c r="U144" s="79"/>
      <c r="V144" s="145"/>
      <c r="W144" s="76"/>
      <c r="X144" s="143"/>
      <c r="Y144" s="79"/>
      <c r="Z144" s="145"/>
      <c r="AA144" s="76"/>
      <c r="AB144" s="143"/>
      <c r="AC144" s="79"/>
      <c r="AD144" s="145"/>
      <c r="AE144" s="76"/>
      <c r="AF144" s="143"/>
      <c r="AH144" s="111">
        <v>0.1</v>
      </c>
      <c r="AI144" s="334" t="e">
        <f ca="1">_xll.RiskPercentile($AI$139,$AH144)</f>
        <v>#NAME?</v>
      </c>
      <c r="AJ144" s="334" t="e">
        <f ca="1">_xll.RiskPercentile($AJ$139,$AH144)</f>
        <v>#NAME?</v>
      </c>
      <c r="AK144" s="6"/>
      <c r="AL144" s="50" t="e">
        <f ca="1">_xll.RiskPercentile($C$123,$AH144)</f>
        <v>#NAME?</v>
      </c>
      <c r="AM144" s="291" t="e">
        <f ca="1">_xll.RiskPercentile($G$123,$AH144)</f>
        <v>#NAME?</v>
      </c>
      <c r="AN144" s="50" t="e">
        <f ca="1">_xll.RiskPercentile($K$149,$AH144)</f>
        <v>#NAME?</v>
      </c>
      <c r="AO144" s="81" t="e">
        <f ca="1">_xll.RiskPercentile($O$149,$AH144)</f>
        <v>#NAME?</v>
      </c>
      <c r="AP144" s="87"/>
      <c r="AQ144" s="87"/>
      <c r="AR144" s="87"/>
      <c r="AS144" s="87"/>
      <c r="AT144" s="87"/>
      <c r="AV144" s="70" t="s">
        <v>102</v>
      </c>
      <c r="AW144" s="70" t="s">
        <v>213</v>
      </c>
      <c r="AX144" s="70" t="s">
        <v>256</v>
      </c>
      <c r="AY144" s="70" t="s">
        <v>349</v>
      </c>
      <c r="AZ144" s="16">
        <v>1.9E-2</v>
      </c>
      <c r="BA144" s="16">
        <f>AZ144^2</f>
        <v>3.6099999999999999E-4</v>
      </c>
      <c r="BB144" s="394">
        <f t="shared" si="7"/>
        <v>7.6473005664510151E-4</v>
      </c>
    </row>
    <row r="145" spans="2:54" s="2" customFormat="1" x14ac:dyDescent="0.25">
      <c r="B145" s="182"/>
      <c r="C145" s="176"/>
      <c r="D145" s="200"/>
      <c r="E145" s="178"/>
      <c r="F145" s="201"/>
      <c r="G145" s="176"/>
      <c r="H145" s="202"/>
      <c r="J145" s="190">
        <v>0.05</v>
      </c>
      <c r="K145" s="4">
        <v>0.5</v>
      </c>
      <c r="L145" s="263" t="e">
        <f ca="1">_xll.RiskPercentile(K149,K145)</f>
        <v>#NAME?</v>
      </c>
      <c r="N145" s="173">
        <v>0.1</v>
      </c>
      <c r="O145" s="4">
        <v>0.5</v>
      </c>
      <c r="P145" s="256" t="e">
        <f ca="1">_xll.RiskPercentile(O149,O145)</f>
        <v>#NAME?</v>
      </c>
      <c r="Q145" s="79"/>
      <c r="R145" s="144"/>
      <c r="S145" s="76"/>
      <c r="T145" s="143"/>
      <c r="U145" s="79"/>
      <c r="V145" s="145"/>
      <c r="W145" s="76"/>
      <c r="X145" s="143"/>
      <c r="Y145" s="79"/>
      <c r="Z145" s="145"/>
      <c r="AA145" s="76"/>
      <c r="AB145" s="143"/>
      <c r="AC145" s="79"/>
      <c r="AD145" s="145"/>
      <c r="AE145" s="76"/>
      <c r="AF145" s="143"/>
      <c r="AH145" s="111">
        <v>0.16600000000000001</v>
      </c>
      <c r="AI145" s="334" t="e">
        <f ca="1">_xll.RiskPercentile($AI$139,$AH145)</f>
        <v>#NAME?</v>
      </c>
      <c r="AJ145" s="334" t="e">
        <f ca="1">_xll.RiskPercentile($AJ$139,$AH145)</f>
        <v>#NAME?</v>
      </c>
      <c r="AK145" s="6"/>
      <c r="AL145" s="50" t="e">
        <f ca="1">_xll.RiskPercentile($C$123,$AH145)</f>
        <v>#NAME?</v>
      </c>
      <c r="AM145" s="291" t="e">
        <f ca="1">_xll.RiskPercentile($G$123,$AH145)</f>
        <v>#NAME?</v>
      </c>
      <c r="AN145" s="50" t="e">
        <f ca="1">_xll.RiskPercentile($K$149,$AH145)</f>
        <v>#NAME?</v>
      </c>
      <c r="AO145" s="81" t="e">
        <f ca="1">_xll.RiskPercentile($O$149,$AH145)</f>
        <v>#NAME?</v>
      </c>
      <c r="AP145" s="87"/>
      <c r="AQ145" s="87"/>
      <c r="AR145" s="87"/>
      <c r="AS145" s="87"/>
      <c r="AT145" s="87"/>
      <c r="AV145" s="71" t="s">
        <v>104</v>
      </c>
      <c r="AW145" s="70"/>
      <c r="AX145" s="70"/>
      <c r="AY145" s="70"/>
      <c r="AZ145" s="16" t="s">
        <v>105</v>
      </c>
      <c r="BA145" s="16">
        <f>SUM(BA142:BA144)</f>
        <v>0.47206200000000009</v>
      </c>
      <c r="BB145" s="395">
        <f t="shared" si="7"/>
        <v>1</v>
      </c>
    </row>
    <row r="146" spans="2:54" s="2" customFormat="1" x14ac:dyDescent="0.25">
      <c r="B146" s="182"/>
      <c r="C146" s="176"/>
      <c r="D146" s="200"/>
      <c r="E146" s="178"/>
      <c r="F146" s="201"/>
      <c r="G146" s="176"/>
      <c r="H146" s="202"/>
      <c r="J146" s="190">
        <v>0.1</v>
      </c>
      <c r="K146" s="4">
        <v>0.75</v>
      </c>
      <c r="L146" s="263" t="e">
        <f ca="1">_xll.RiskPercentile(K149,K146)</f>
        <v>#NAME?</v>
      </c>
      <c r="N146" s="173">
        <v>0.4</v>
      </c>
      <c r="O146" s="4">
        <v>0.75</v>
      </c>
      <c r="P146" s="256" t="e">
        <f ca="1">_xll.RiskPercentile(O149,O146)</f>
        <v>#NAME?</v>
      </c>
      <c r="Q146" s="79"/>
      <c r="R146" s="144"/>
      <c r="S146" s="76"/>
      <c r="T146" s="143"/>
      <c r="U146" s="79"/>
      <c r="V146" s="145"/>
      <c r="W146" s="76"/>
      <c r="X146" s="143"/>
      <c r="Y146" s="79"/>
      <c r="Z146" s="145"/>
      <c r="AA146" s="76"/>
      <c r="AB146" s="143"/>
      <c r="AC146" s="79"/>
      <c r="AD146" s="145"/>
      <c r="AE146" s="76"/>
      <c r="AF146" s="143"/>
      <c r="AH146" s="110">
        <v>0.25</v>
      </c>
      <c r="AI146" s="333" t="e">
        <f ca="1">_xll.RiskPercentile($AI$139,$AH146)</f>
        <v>#NAME?</v>
      </c>
      <c r="AJ146" s="333" t="e">
        <f ca="1">_xll.RiskPercentile($AJ$139,$AH146)</f>
        <v>#NAME?</v>
      </c>
      <c r="AK146" s="6"/>
      <c r="AL146" s="65" t="e">
        <f ca="1">_xll.RiskPercentile($C$123,$AH146)</f>
        <v>#NAME?</v>
      </c>
      <c r="AM146" s="290" t="e">
        <f ca="1">_xll.RiskPercentile($G$123,$AH146)</f>
        <v>#NAME?</v>
      </c>
      <c r="AN146" s="65" t="e">
        <f ca="1">_xll.RiskPercentile($K$149,$AH146)</f>
        <v>#NAME?</v>
      </c>
      <c r="AO146" s="80" t="e">
        <f ca="1">_xll.RiskPercentile($O$149,$AH146)</f>
        <v>#NAME?</v>
      </c>
      <c r="AP146" s="87"/>
      <c r="AQ146" s="87"/>
      <c r="AR146" s="87"/>
      <c r="AS146" s="87"/>
      <c r="AT146" s="87"/>
      <c r="AV146" s="154"/>
      <c r="AW146" s="154"/>
      <c r="AX146" s="154"/>
      <c r="AY146" s="154"/>
      <c r="AZ146" s="154"/>
      <c r="BA146" s="155"/>
      <c r="BB146" s="156"/>
    </row>
    <row r="147" spans="2:54" s="2" customFormat="1" x14ac:dyDescent="0.25">
      <c r="B147" s="182"/>
      <c r="C147" s="176"/>
      <c r="D147" s="200"/>
      <c r="E147" s="178"/>
      <c r="F147" s="201"/>
      <c r="G147" s="176"/>
      <c r="H147" s="202"/>
      <c r="J147" s="190">
        <v>2</v>
      </c>
      <c r="K147" s="4">
        <v>0.99</v>
      </c>
      <c r="L147" s="263" t="e">
        <f ca="1">_xll.RiskPercentile(K149,K147)</f>
        <v>#NAME?</v>
      </c>
      <c r="N147" s="173">
        <v>0.8</v>
      </c>
      <c r="O147" s="4">
        <v>0.99</v>
      </c>
      <c r="P147" s="256" t="e">
        <f ca="1">_xll.RiskPercentile(O149,O147)</f>
        <v>#NAME?</v>
      </c>
      <c r="Q147" s="79"/>
      <c r="R147" s="144"/>
      <c r="S147" s="76"/>
      <c r="T147" s="143"/>
      <c r="U147" s="79"/>
      <c r="V147" s="145"/>
      <c r="W147" s="76"/>
      <c r="X147" s="143"/>
      <c r="Y147" s="79"/>
      <c r="Z147" s="145"/>
      <c r="AA147" s="76"/>
      <c r="AB147" s="143"/>
      <c r="AC147" s="79"/>
      <c r="AD147" s="145"/>
      <c r="AE147" s="76"/>
      <c r="AF147" s="143"/>
      <c r="AH147" s="113">
        <v>0.33300000000000002</v>
      </c>
      <c r="AI147" s="335" t="e">
        <f ca="1">_xll.RiskPercentile($AI$139,$AH147)</f>
        <v>#NAME?</v>
      </c>
      <c r="AJ147" s="335" t="e">
        <f ca="1">_xll.RiskPercentile($AJ$139,$AH147)</f>
        <v>#NAME?</v>
      </c>
      <c r="AK147" s="7"/>
      <c r="AL147" s="214" t="e">
        <f ca="1">_xll.RiskPercentile($C$123,$AH147)</f>
        <v>#NAME?</v>
      </c>
      <c r="AM147" s="292" t="e">
        <f ca="1">_xll.RiskPercentile($G$123,$AH147)</f>
        <v>#NAME?</v>
      </c>
      <c r="AN147" s="214" t="e">
        <f ca="1">_xll.RiskPercentile($K$149,$AH147)</f>
        <v>#NAME?</v>
      </c>
      <c r="AO147" s="338" t="e">
        <f ca="1">_xll.RiskPercentile($O$149,$AH147)</f>
        <v>#NAME?</v>
      </c>
      <c r="AP147" s="88"/>
      <c r="AQ147" s="88"/>
      <c r="AR147" s="88"/>
      <c r="AS147" s="88"/>
      <c r="AT147" s="88"/>
      <c r="AV147" s="154"/>
      <c r="AW147" s="6"/>
      <c r="AX147" s="6"/>
      <c r="AY147" s="6"/>
      <c r="AZ147" s="6"/>
      <c r="BA147" s="155"/>
      <c r="BB147" s="156"/>
    </row>
    <row r="148" spans="2:54" s="2" customFormat="1" x14ac:dyDescent="0.25">
      <c r="B148" s="180"/>
      <c r="C148" s="177"/>
      <c r="D148" s="183"/>
      <c r="E148" s="178"/>
      <c r="F148" s="180"/>
      <c r="G148" s="177"/>
      <c r="H148" s="183"/>
      <c r="J148" s="32"/>
      <c r="K148" s="1"/>
      <c r="L148" s="35"/>
      <c r="N148" s="32"/>
      <c r="O148" s="1"/>
      <c r="P148" s="35"/>
      <c r="Q148" s="79"/>
      <c r="R148" s="140"/>
      <c r="S148" s="77"/>
      <c r="T148" s="146"/>
      <c r="U148" s="79"/>
      <c r="V148" s="140"/>
      <c r="W148" s="77"/>
      <c r="X148" s="146"/>
      <c r="Y148" s="79"/>
      <c r="Z148" s="140"/>
      <c r="AA148" s="77"/>
      <c r="AB148" s="146"/>
      <c r="AC148" s="79"/>
      <c r="AD148" s="140"/>
      <c r="AE148" s="77"/>
      <c r="AF148" s="146"/>
      <c r="AH148" s="112">
        <v>0.5</v>
      </c>
      <c r="AI148" s="336" t="e">
        <f ca="1">_xll.RiskPercentile($AI$139,$AH148)</f>
        <v>#NAME?</v>
      </c>
      <c r="AJ148" s="336" t="e">
        <f ca="1">_xll.RiskPercentile($AJ$139,$AH148)</f>
        <v>#NAME?</v>
      </c>
      <c r="AK148" s="7"/>
      <c r="AL148" s="215" t="e">
        <f ca="1">_xll.RiskPercentile($C$123,$AH148)</f>
        <v>#NAME?</v>
      </c>
      <c r="AM148" s="293" t="e">
        <f ca="1">_xll.RiskPercentile($G$123,$AH148)</f>
        <v>#NAME?</v>
      </c>
      <c r="AN148" s="215" t="e">
        <f ca="1">_xll.RiskPercentile($K$149,$AH148)</f>
        <v>#NAME?</v>
      </c>
      <c r="AO148" s="339" t="e">
        <f ca="1">_xll.RiskPercentile($O$149,$AH148)</f>
        <v>#NAME?</v>
      </c>
      <c r="AP148" s="88"/>
      <c r="AQ148" s="88"/>
      <c r="AR148" s="88"/>
      <c r="AS148" s="88"/>
      <c r="AT148" s="88"/>
      <c r="AV148" s="6"/>
      <c r="AW148" s="6"/>
      <c r="AX148" s="6"/>
      <c r="AY148" s="6"/>
      <c r="AZ148" s="6"/>
      <c r="BA148" s="67"/>
      <c r="BB148" s="67"/>
    </row>
    <row r="149" spans="2:54" s="2" customFormat="1" x14ac:dyDescent="0.25">
      <c r="B149" s="180"/>
      <c r="C149" s="203"/>
      <c r="D149" s="183"/>
      <c r="E149" s="178"/>
      <c r="F149" s="180"/>
      <c r="G149" s="204"/>
      <c r="H149" s="183"/>
      <c r="J149" s="32" t="str">
        <f>+J142</f>
        <v>P_B3b_Conv_GH2NPop</v>
      </c>
      <c r="K149" s="246" t="e">
        <f ca="1">_xll.RiskLognorm(0.19015,0.92316,_xll.RiskName("P_Conv_GH2NPop"),_xll.RiskFit("P_Conv_GH2NPop","RMSErr"))</f>
        <v>#NAME?</v>
      </c>
      <c r="L149" s="35" t="s">
        <v>107</v>
      </c>
      <c r="N149" s="32" t="str">
        <f>+N142</f>
        <v>P_B5_Prop_EstOut</v>
      </c>
      <c r="O149" s="257" t="e">
        <f ca="1">_xll.RiskBetaGeneral(0.48695,1.6579,0,1,_xll.RiskName("P_B5_Prop_EstOut"),_xll.RiskFit("P_Prop_EstOut","RMSErr"))</f>
        <v>#NAME?</v>
      </c>
      <c r="P149" s="35" t="s">
        <v>165</v>
      </c>
      <c r="Q149" s="79"/>
      <c r="R149" s="140"/>
      <c r="S149" s="78"/>
      <c r="T149" s="146"/>
      <c r="U149" s="79"/>
      <c r="V149" s="140"/>
      <c r="W149" s="78"/>
      <c r="X149" s="146"/>
      <c r="Y149" s="79"/>
      <c r="Z149" s="140"/>
      <c r="AA149" s="78"/>
      <c r="AB149" s="146"/>
      <c r="AC149" s="79"/>
      <c r="AD149" s="140"/>
      <c r="AE149" s="78"/>
      <c r="AF149" s="146"/>
      <c r="AH149" s="113">
        <v>0.66700000000000004</v>
      </c>
      <c r="AI149" s="335" t="e">
        <f ca="1">_xll.RiskPercentile($AI$139,$AH149)</f>
        <v>#NAME?</v>
      </c>
      <c r="AJ149" s="335" t="e">
        <f ca="1">_xll.RiskPercentile($AJ$139,$AH149)</f>
        <v>#NAME?</v>
      </c>
      <c r="AK149" s="7"/>
      <c r="AL149" s="214" t="e">
        <f ca="1">_xll.RiskPercentile($C$123,$AH149)</f>
        <v>#NAME?</v>
      </c>
      <c r="AM149" s="292" t="e">
        <f ca="1">_xll.RiskPercentile($G$123,$AH149)</f>
        <v>#NAME?</v>
      </c>
      <c r="AN149" s="214" t="e">
        <f ca="1">_xll.RiskPercentile($K$149,$AH149)</f>
        <v>#NAME?</v>
      </c>
      <c r="AO149" s="338" t="e">
        <f ca="1">_xll.RiskPercentile($O$149,$AH149)</f>
        <v>#NAME?</v>
      </c>
      <c r="AP149" s="88"/>
      <c r="AQ149" s="88"/>
      <c r="AR149" s="88"/>
      <c r="AS149" s="88"/>
      <c r="AT149" s="88"/>
      <c r="AV149" s="154"/>
      <c r="AW149" s="154"/>
      <c r="AX149" s="154"/>
      <c r="AY149" s="154"/>
      <c r="AZ149" s="154"/>
      <c r="BA149" s="67"/>
      <c r="BB149" s="67"/>
    </row>
    <row r="150" spans="2:54" s="2" customFormat="1" x14ac:dyDescent="0.25">
      <c r="B150" s="184"/>
      <c r="C150" s="178"/>
      <c r="D150" s="178"/>
      <c r="E150" s="178"/>
      <c r="F150" s="184"/>
      <c r="G150" s="178"/>
      <c r="H150" s="178"/>
      <c r="J150" s="36"/>
      <c r="K150" s="37"/>
      <c r="L150" s="38"/>
      <c r="N150" s="36"/>
      <c r="O150" s="37"/>
      <c r="P150" s="38"/>
      <c r="Q150" s="79"/>
      <c r="R150" s="147"/>
      <c r="S150" s="79"/>
      <c r="T150" s="79"/>
      <c r="U150" s="79"/>
      <c r="V150" s="147"/>
      <c r="W150" s="79"/>
      <c r="X150" s="79"/>
      <c r="Y150" s="79"/>
      <c r="Z150" s="147"/>
      <c r="AA150" s="79"/>
      <c r="AB150" s="79"/>
      <c r="AC150" s="79"/>
      <c r="AD150" s="147"/>
      <c r="AE150" s="79"/>
      <c r="AF150" s="79"/>
      <c r="AH150" s="110">
        <v>0.75</v>
      </c>
      <c r="AI150" s="333" t="e">
        <f ca="1">_xll.RiskPercentile($AI$139,$AH150)</f>
        <v>#NAME?</v>
      </c>
      <c r="AJ150" s="333" t="e">
        <f ca="1">_xll.RiskPercentile($AJ$139,$AH150)</f>
        <v>#NAME?</v>
      </c>
      <c r="AK150" s="6"/>
      <c r="AL150" s="65" t="e">
        <f ca="1">_xll.RiskPercentile($C$123,$AH150)</f>
        <v>#NAME?</v>
      </c>
      <c r="AM150" s="290" t="e">
        <f ca="1">_xll.RiskPercentile($G$123,$AH150)</f>
        <v>#NAME?</v>
      </c>
      <c r="AN150" s="65" t="e">
        <f ca="1">_xll.RiskPercentile($K$149,$AH150)</f>
        <v>#NAME?</v>
      </c>
      <c r="AO150" s="80" t="e">
        <f ca="1">_xll.RiskPercentile($O$149,$AH150)</f>
        <v>#NAME?</v>
      </c>
      <c r="AP150" s="87"/>
      <c r="AQ150" s="87"/>
      <c r="AR150" s="87"/>
      <c r="AS150" s="87"/>
      <c r="AT150" s="87"/>
      <c r="AV150" s="154"/>
      <c r="AW150" s="154"/>
      <c r="AX150" s="154"/>
      <c r="AY150" s="154"/>
      <c r="AZ150" s="154"/>
      <c r="BA150" s="67"/>
      <c r="BB150" s="67"/>
    </row>
    <row r="151" spans="2:54" s="2" customFormat="1" x14ac:dyDescent="0.25">
      <c r="B151" s="185"/>
      <c r="C151" s="176"/>
      <c r="D151" s="178"/>
      <c r="E151" s="178"/>
      <c r="F151" s="205"/>
      <c r="G151" s="176"/>
      <c r="H151" s="178"/>
      <c r="J151" s="39"/>
      <c r="K151" s="6"/>
      <c r="L151" s="38"/>
      <c r="N151" s="98"/>
      <c r="O151" s="9"/>
      <c r="P151" s="38"/>
      <c r="Q151" s="79"/>
      <c r="R151" s="147"/>
      <c r="S151" s="79"/>
      <c r="T151" s="79"/>
      <c r="U151" s="79"/>
      <c r="V151" s="145"/>
      <c r="W151" s="76"/>
      <c r="X151" s="79"/>
      <c r="Y151" s="79"/>
      <c r="Z151" s="145"/>
      <c r="AA151" s="76"/>
      <c r="AB151" s="79"/>
      <c r="AC151" s="79"/>
      <c r="AD151" s="145"/>
      <c r="AE151" s="76"/>
      <c r="AF151" s="79"/>
      <c r="AH151" s="111">
        <v>0.83299999999999996</v>
      </c>
      <c r="AI151" s="334" t="e">
        <f ca="1">_xll.RiskPercentile($AI$139,$AH151)</f>
        <v>#NAME?</v>
      </c>
      <c r="AJ151" s="334" t="e">
        <f ca="1">_xll.RiskPercentile($AJ$139,$AH151)</f>
        <v>#NAME?</v>
      </c>
      <c r="AK151" s="6"/>
      <c r="AL151" s="50" t="e">
        <f ca="1">_xll.RiskPercentile($C$123,$AH151)</f>
        <v>#NAME?</v>
      </c>
      <c r="AM151" s="291" t="e">
        <f ca="1">_xll.RiskPercentile($G$123,$AH151)</f>
        <v>#NAME?</v>
      </c>
      <c r="AN151" s="50" t="e">
        <f ca="1">_xll.RiskPercentile($K$149,$AH151)</f>
        <v>#NAME?</v>
      </c>
      <c r="AO151" s="81" t="e">
        <f ca="1">_xll.RiskPercentile($O$149,$AH151)</f>
        <v>#NAME?</v>
      </c>
      <c r="AP151" s="87"/>
      <c r="AQ151" s="87"/>
      <c r="AR151" s="87"/>
      <c r="AS151" s="87"/>
      <c r="AT151" s="87"/>
      <c r="AV151" s="154"/>
      <c r="AW151" s="154"/>
      <c r="AX151" s="154"/>
      <c r="AY151" s="154"/>
      <c r="AZ151" s="154"/>
      <c r="BA151" s="67"/>
      <c r="BB151" s="67"/>
    </row>
    <row r="152" spans="2:54" s="2" customFormat="1" x14ac:dyDescent="0.25">
      <c r="B152" s="185"/>
      <c r="C152" s="176"/>
      <c r="D152" s="178"/>
      <c r="E152" s="178"/>
      <c r="F152" s="206"/>
      <c r="G152" s="176"/>
      <c r="H152" s="178"/>
      <c r="J152" s="39"/>
      <c r="K152" s="6"/>
      <c r="L152" s="38"/>
      <c r="N152" s="98"/>
      <c r="O152" s="9"/>
      <c r="P152" s="38"/>
      <c r="Q152" s="79"/>
      <c r="R152" s="147"/>
      <c r="S152" s="79"/>
      <c r="T152" s="79"/>
      <c r="U152" s="79"/>
      <c r="V152" s="145"/>
      <c r="W152" s="76"/>
      <c r="X152" s="79"/>
      <c r="Y152" s="79"/>
      <c r="Z152" s="145"/>
      <c r="AA152" s="76"/>
      <c r="AB152" s="79"/>
      <c r="AC152" s="79"/>
      <c r="AD152" s="145"/>
      <c r="AE152" s="76"/>
      <c r="AF152" s="79"/>
      <c r="AH152" s="111">
        <v>0.9</v>
      </c>
      <c r="AI152" s="334" t="e">
        <f ca="1">_xll.RiskPercentile($AI$139,$AH152)</f>
        <v>#NAME?</v>
      </c>
      <c r="AJ152" s="334" t="e">
        <f ca="1">_xll.RiskPercentile($AJ$139,$AH152)</f>
        <v>#NAME?</v>
      </c>
      <c r="AK152" s="6"/>
      <c r="AL152" s="50" t="e">
        <f ca="1">_xll.RiskPercentile($C$123,$AH152)</f>
        <v>#NAME?</v>
      </c>
      <c r="AM152" s="291" t="e">
        <f ca="1">_xll.RiskPercentile($G$123,$AH152)</f>
        <v>#NAME?</v>
      </c>
      <c r="AN152" s="50" t="e">
        <f ca="1">_xll.RiskPercentile($K$149,$AH152)</f>
        <v>#NAME?</v>
      </c>
      <c r="AO152" s="81" t="e">
        <f ca="1">_xll.RiskPercentile($O$149,$AH152)</f>
        <v>#NAME?</v>
      </c>
      <c r="AP152" s="87"/>
      <c r="AQ152" s="87"/>
      <c r="AR152" s="87"/>
      <c r="AS152" s="87"/>
      <c r="AT152" s="87"/>
      <c r="AV152" s="154"/>
      <c r="AW152" s="154"/>
      <c r="AX152" s="154"/>
      <c r="AY152" s="154"/>
      <c r="AZ152" s="154"/>
      <c r="BA152" s="67"/>
      <c r="BB152" s="67"/>
    </row>
    <row r="153" spans="2:54" s="2" customFormat="1" x14ac:dyDescent="0.25">
      <c r="B153" s="185"/>
      <c r="C153" s="176"/>
      <c r="D153" s="178"/>
      <c r="E153" s="178"/>
      <c r="F153" s="205"/>
      <c r="G153" s="176"/>
      <c r="H153" s="178"/>
      <c r="J153" s="39"/>
      <c r="K153" s="6"/>
      <c r="L153" s="38"/>
      <c r="N153" s="98"/>
      <c r="O153" s="9"/>
      <c r="P153" s="38"/>
      <c r="Q153" s="79"/>
      <c r="R153" s="147"/>
      <c r="S153" s="79"/>
      <c r="T153" s="79"/>
      <c r="U153" s="79"/>
      <c r="V153" s="145"/>
      <c r="W153" s="76"/>
      <c r="X153" s="79"/>
      <c r="Y153" s="79"/>
      <c r="Z153" s="145"/>
      <c r="AA153" s="76"/>
      <c r="AB153" s="79"/>
      <c r="AC153" s="79"/>
      <c r="AD153" s="145"/>
      <c r="AE153" s="76"/>
      <c r="AF153" s="79"/>
      <c r="AH153" s="111">
        <v>0.95</v>
      </c>
      <c r="AI153" s="334" t="e">
        <f ca="1">_xll.RiskPercentile($AI$139,$AH153)</f>
        <v>#NAME?</v>
      </c>
      <c r="AJ153" s="334" t="e">
        <f ca="1">_xll.RiskPercentile($AJ$139,$AH153)</f>
        <v>#NAME?</v>
      </c>
      <c r="AK153" s="6"/>
      <c r="AL153" s="50" t="e">
        <f ca="1">_xll.RiskPercentile($C$123,$AH153)</f>
        <v>#NAME?</v>
      </c>
      <c r="AM153" s="291" t="e">
        <f ca="1">_xll.RiskPercentile($G$123,$AH153)</f>
        <v>#NAME?</v>
      </c>
      <c r="AN153" s="50" t="e">
        <f ca="1">_xll.RiskPercentile($K$149,$AH153)</f>
        <v>#NAME?</v>
      </c>
      <c r="AO153" s="81" t="e">
        <f ca="1">_xll.RiskPercentile($O$149,$AH153)</f>
        <v>#NAME?</v>
      </c>
      <c r="AP153" s="87"/>
      <c r="AQ153" s="87"/>
      <c r="AR153" s="87"/>
      <c r="AS153" s="87"/>
      <c r="AT153" s="87"/>
      <c r="AV153" s="154"/>
      <c r="AW153" s="154"/>
      <c r="AX153" s="154"/>
      <c r="AY153" s="154"/>
      <c r="AZ153" s="154"/>
      <c r="BA153" s="67"/>
      <c r="BB153" s="67"/>
    </row>
    <row r="154" spans="2:54" s="2" customFormat="1" x14ac:dyDescent="0.25">
      <c r="B154" s="185"/>
      <c r="C154" s="176"/>
      <c r="D154" s="178"/>
      <c r="E154" s="178"/>
      <c r="F154" s="205"/>
      <c r="G154" s="176"/>
      <c r="H154" s="178"/>
      <c r="J154" s="39"/>
      <c r="K154" s="6"/>
      <c r="L154" s="38"/>
      <c r="N154" s="98"/>
      <c r="O154" s="9"/>
      <c r="P154" s="38"/>
      <c r="Q154" s="79"/>
      <c r="R154" s="147"/>
      <c r="S154" s="79"/>
      <c r="T154" s="79"/>
      <c r="U154" s="79"/>
      <c r="V154" s="145"/>
      <c r="W154" s="76"/>
      <c r="X154" s="79"/>
      <c r="Y154" s="79"/>
      <c r="Z154" s="145"/>
      <c r="AA154" s="76"/>
      <c r="AB154" s="79"/>
      <c r="AC154" s="79"/>
      <c r="AD154" s="145"/>
      <c r="AE154" s="76"/>
      <c r="AF154" s="79"/>
      <c r="AH154" s="110">
        <v>0.99</v>
      </c>
      <c r="AI154" s="333" t="e">
        <f ca="1">_xll.RiskPercentile($AI$139,$AH154)</f>
        <v>#NAME?</v>
      </c>
      <c r="AJ154" s="333" t="e">
        <f ca="1">_xll.RiskPercentile($AJ$139,$AH154)</f>
        <v>#NAME?</v>
      </c>
      <c r="AK154" s="6"/>
      <c r="AL154" s="65" t="e">
        <f ca="1">_xll.RiskPercentile($C$123,$AH154)</f>
        <v>#NAME?</v>
      </c>
      <c r="AM154" s="290" t="e">
        <f ca="1">_xll.RiskPercentile($G$123,$AH154)</f>
        <v>#NAME?</v>
      </c>
      <c r="AN154" s="65" t="e">
        <f ca="1">_xll.RiskPercentile($K$149,$AH154)</f>
        <v>#NAME?</v>
      </c>
      <c r="AO154" s="80" t="e">
        <f ca="1">_xll.RiskPercentile($O$149,$AH154)</f>
        <v>#NAME?</v>
      </c>
      <c r="AP154" s="87"/>
      <c r="AQ154" s="87"/>
      <c r="AR154" s="87"/>
      <c r="AS154" s="87"/>
      <c r="AT154" s="87"/>
      <c r="AV154" s="67"/>
      <c r="AW154" s="67"/>
      <c r="AX154" s="67"/>
      <c r="AY154" s="67"/>
      <c r="AZ154" s="67"/>
      <c r="BA154" s="67"/>
      <c r="BB154" s="67"/>
    </row>
    <row r="155" spans="2:54" s="2" customFormat="1" x14ac:dyDescent="0.25">
      <c r="B155" s="185"/>
      <c r="C155" s="176"/>
      <c r="D155" s="178"/>
      <c r="E155" s="178"/>
      <c r="F155" s="205"/>
      <c r="G155" s="176"/>
      <c r="H155" s="178"/>
      <c r="J155" s="39"/>
      <c r="K155" s="6"/>
      <c r="L155" s="38"/>
      <c r="N155" s="98"/>
      <c r="O155" s="9"/>
      <c r="P155" s="38"/>
      <c r="Q155" s="79"/>
      <c r="R155" s="147"/>
      <c r="S155" s="79"/>
      <c r="T155" s="79"/>
      <c r="U155" s="79"/>
      <c r="V155" s="145"/>
      <c r="W155" s="76"/>
      <c r="X155" s="79"/>
      <c r="Y155" s="79"/>
      <c r="Z155" s="145"/>
      <c r="AA155" s="76"/>
      <c r="AB155" s="79"/>
      <c r="AC155" s="79"/>
      <c r="AD155" s="145"/>
      <c r="AE155" s="76"/>
      <c r="AF155" s="79"/>
      <c r="AH155" s="17" t="s">
        <v>110</v>
      </c>
      <c r="AI155" s="337" t="e">
        <f ca="1">_xll.RiskMean($AI139)</f>
        <v>#NAME?</v>
      </c>
      <c r="AJ155" s="337" t="e">
        <f ca="1">_xll.RiskMean($AJ139)</f>
        <v>#NAME?</v>
      </c>
      <c r="AK155" s="7"/>
      <c r="AL155" s="19" t="e">
        <f ca="1">_xll.RiskMean($C$123)</f>
        <v>#NAME?</v>
      </c>
      <c r="AM155" s="157" t="e">
        <f ca="1">_xll.RiskMean($G$123)</f>
        <v>#NAME?</v>
      </c>
      <c r="AN155" s="19" t="e">
        <f ca="1">_xll.RiskMean($K$149)</f>
        <v>#NAME?</v>
      </c>
      <c r="AO155" s="83" t="e">
        <f ca="1">_xll.RiskMean($O$149)</f>
        <v>#NAME?</v>
      </c>
      <c r="AP155" s="88"/>
      <c r="AQ155" s="88"/>
      <c r="AR155" s="88"/>
      <c r="AS155" s="88"/>
      <c r="AT155" s="88"/>
      <c r="AV155" s="67"/>
      <c r="AW155" s="67"/>
      <c r="AX155" s="67"/>
      <c r="AY155" s="67"/>
      <c r="AZ155" s="67"/>
      <c r="BA155" s="67"/>
      <c r="BB155" s="67"/>
    </row>
    <row r="156" spans="2:54" s="2" customFormat="1" x14ac:dyDescent="0.25">
      <c r="B156" s="184"/>
      <c r="C156" s="178"/>
      <c r="D156" s="178"/>
      <c r="E156" s="178"/>
      <c r="F156" s="184"/>
      <c r="G156" s="178"/>
      <c r="H156" s="178"/>
      <c r="J156" s="39"/>
      <c r="K156" s="6"/>
      <c r="L156" s="28"/>
      <c r="N156" s="39"/>
      <c r="O156" s="6"/>
      <c r="P156" s="28"/>
      <c r="Q156" s="79"/>
      <c r="R156" s="147"/>
      <c r="S156" s="79"/>
      <c r="T156" s="79"/>
      <c r="U156" s="79"/>
      <c r="V156" s="147"/>
      <c r="W156" s="79"/>
      <c r="X156" s="79"/>
      <c r="Y156" s="79"/>
      <c r="Z156" s="147"/>
      <c r="AA156" s="79"/>
      <c r="AB156" s="79"/>
      <c r="AC156" s="79"/>
      <c r="AD156" s="147"/>
      <c r="AE156" s="79"/>
      <c r="AF156" s="79"/>
      <c r="AH156" s="17" t="s">
        <v>111</v>
      </c>
      <c r="AI156" s="337" t="e">
        <f ca="1">_xll.RiskStdDev($AI$139)</f>
        <v>#NAME?</v>
      </c>
      <c r="AJ156" s="337" t="e">
        <f ca="1">_xll.RiskStdDev($AJ$139)</f>
        <v>#NAME?</v>
      </c>
      <c r="AK156" s="7"/>
      <c r="AL156" s="19" t="e">
        <f ca="1">_xll.RiskStdDev($C$123)</f>
        <v>#NAME?</v>
      </c>
      <c r="AM156" s="157" t="e">
        <f ca="1">_xll.RiskStdDev($G$123)</f>
        <v>#NAME?</v>
      </c>
      <c r="AN156" s="19" t="e">
        <f ca="1">_xll.RiskStdDev($K$149)</f>
        <v>#NAME?</v>
      </c>
      <c r="AO156" s="83" t="e">
        <f ca="1">_xll.RiskStdDev($O$149)</f>
        <v>#NAME?</v>
      </c>
      <c r="AP156" s="88"/>
      <c r="AQ156" s="88"/>
      <c r="AR156" s="88"/>
      <c r="AS156" s="88"/>
      <c r="AT156" s="88"/>
      <c r="AV156" s="67"/>
      <c r="AW156" s="67"/>
      <c r="AX156" s="67"/>
      <c r="AY156" s="67"/>
      <c r="AZ156" s="67"/>
      <c r="BA156" s="67"/>
      <c r="BB156" s="67"/>
    </row>
    <row r="157" spans="2:54" s="2" customFormat="1" x14ac:dyDescent="0.25">
      <c r="B157" s="179"/>
      <c r="C157" s="179"/>
      <c r="D157" s="179"/>
      <c r="E157" s="178"/>
      <c r="F157" s="179"/>
      <c r="G157" s="179"/>
      <c r="H157" s="179"/>
      <c r="J157" s="164"/>
      <c r="K157" s="165"/>
      <c r="L157" s="166"/>
      <c r="N157" s="164"/>
      <c r="O157" s="165"/>
      <c r="P157" s="166"/>
      <c r="Q157" s="79"/>
      <c r="R157" s="163"/>
      <c r="S157" s="163"/>
      <c r="T157" s="163"/>
      <c r="U157" s="79"/>
      <c r="V157" s="163"/>
      <c r="W157" s="163"/>
      <c r="X157" s="163"/>
      <c r="Y157" s="79"/>
      <c r="Z157" s="163"/>
      <c r="AA157" s="163"/>
      <c r="AB157" s="163"/>
      <c r="AC157" s="79"/>
      <c r="AD157" s="163"/>
      <c r="AE157" s="163"/>
      <c r="AF157" s="163"/>
      <c r="AH157" s="29"/>
      <c r="AI157" s="30"/>
      <c r="AJ157" s="30"/>
      <c r="AK157" s="49"/>
      <c r="AL157" s="30"/>
      <c r="AM157" s="30"/>
      <c r="AN157" s="30"/>
      <c r="AO157" s="30"/>
      <c r="AP157" s="79"/>
      <c r="AQ157" s="79"/>
      <c r="AR157" s="79"/>
      <c r="AS157" s="79"/>
      <c r="AT157" s="79"/>
      <c r="AV157" s="67"/>
      <c r="AW157" s="67"/>
      <c r="AX157" s="67"/>
      <c r="AY157" s="67"/>
      <c r="AZ157" s="67"/>
      <c r="BA157" s="67"/>
      <c r="BB157" s="67"/>
    </row>
    <row r="158" spans="2:54" s="2" customFormat="1" x14ac:dyDescent="0.25">
      <c r="B158" s="184"/>
      <c r="C158" s="178"/>
      <c r="D158" s="178"/>
      <c r="E158" s="178"/>
      <c r="F158" s="184"/>
      <c r="G158" s="178"/>
      <c r="H158" s="178"/>
      <c r="J158" s="36"/>
      <c r="K158" s="37"/>
      <c r="L158" s="38"/>
      <c r="N158" s="36"/>
      <c r="O158" s="37"/>
      <c r="P158" s="38"/>
      <c r="Q158" s="79"/>
      <c r="R158" s="147"/>
      <c r="S158" s="79"/>
      <c r="T158" s="79"/>
      <c r="U158" s="79"/>
      <c r="V158" s="147"/>
      <c r="W158" s="79"/>
      <c r="X158" s="79"/>
      <c r="Y158" s="79"/>
      <c r="Z158" s="147"/>
      <c r="AA158" s="79"/>
      <c r="AB158" s="79"/>
      <c r="AC158" s="79"/>
      <c r="AD158" s="147"/>
      <c r="AE158" s="79"/>
      <c r="AF158" s="79"/>
    </row>
    <row r="159" spans="2:54" s="25" customFormat="1" ht="211.5" customHeight="1" x14ac:dyDescent="0.25">
      <c r="B159" s="186"/>
      <c r="C159" s="177"/>
      <c r="D159" s="177"/>
      <c r="E159" s="177"/>
      <c r="F159" s="186"/>
      <c r="G159" s="177"/>
      <c r="H159" s="177"/>
      <c r="J159" s="41" t="e">
        <f ca="1">_xll.RiskResultsGraph(K149,J159:L159)</f>
        <v>#NAME?</v>
      </c>
      <c r="K159" s="42"/>
      <c r="L159" s="43"/>
      <c r="N159" s="41" t="e">
        <f ca="1">_xll.RiskResultsGraph(O149,N159:P159)</f>
        <v>#NAME?</v>
      </c>
      <c r="O159" s="42"/>
      <c r="P159" s="43"/>
      <c r="Q159" s="77"/>
      <c r="R159" s="148"/>
      <c r="S159" s="77"/>
      <c r="T159" s="77"/>
      <c r="U159" s="77"/>
      <c r="V159" s="148"/>
      <c r="W159" s="77"/>
      <c r="X159" s="77"/>
      <c r="Y159" s="77"/>
      <c r="Z159" s="148"/>
      <c r="AA159" s="77"/>
      <c r="AB159" s="77"/>
      <c r="AC159" s="77"/>
      <c r="AD159" s="148"/>
      <c r="AE159" s="77"/>
      <c r="AF159" s="77"/>
      <c r="AH159" s="265" t="e">
        <f ca="1">_xll.RiskResultsGraph(AJ139,AH159:AK159)</f>
        <v>#NAME?</v>
      </c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V159" s="73"/>
      <c r="AW159" s="73"/>
      <c r="AX159" s="73"/>
      <c r="AY159" s="73"/>
      <c r="AZ159" s="73"/>
      <c r="BA159" s="73"/>
      <c r="BB159" s="73"/>
    </row>
    <row r="160" spans="2:54" s="2" customFormat="1" ht="211.5" customHeight="1" x14ac:dyDescent="0.25">
      <c r="B160" s="184"/>
      <c r="C160" s="178"/>
      <c r="D160" s="178"/>
      <c r="E160" s="178"/>
      <c r="F160" s="184"/>
      <c r="G160" s="178"/>
      <c r="H160" s="178"/>
      <c r="J160" s="36"/>
      <c r="K160" s="37"/>
      <c r="L160" s="38"/>
      <c r="N160" s="36"/>
      <c r="O160" s="37"/>
      <c r="P160" s="38"/>
      <c r="Q160" s="79"/>
      <c r="R160" s="147"/>
      <c r="S160" s="79"/>
      <c r="T160" s="79"/>
      <c r="U160" s="79"/>
      <c r="V160" s="147"/>
      <c r="W160" s="79"/>
      <c r="X160" s="79"/>
      <c r="Y160" s="79"/>
      <c r="Z160" s="147"/>
      <c r="AA160" s="79"/>
      <c r="AB160" s="79"/>
      <c r="AC160" s="79"/>
      <c r="AD160" s="147"/>
      <c r="AE160" s="79"/>
      <c r="AF160" s="79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V160" s="67"/>
      <c r="AW160" s="67"/>
      <c r="AX160" s="67"/>
      <c r="AY160" s="67"/>
      <c r="AZ160" s="67"/>
      <c r="BA160" s="67"/>
      <c r="BB160" s="67"/>
    </row>
    <row r="161" spans="2:56" s="2" customFormat="1" x14ac:dyDescent="0.25">
      <c r="B161" s="184"/>
      <c r="C161" s="178"/>
      <c r="D161" s="178"/>
      <c r="E161" s="178"/>
      <c r="F161" s="184"/>
      <c r="G161" s="178"/>
      <c r="H161" s="178"/>
      <c r="J161" s="44"/>
      <c r="K161" s="30"/>
      <c r="L161" s="31"/>
      <c r="N161" s="44"/>
      <c r="O161" s="30"/>
      <c r="P161" s="31"/>
      <c r="Q161" s="79"/>
      <c r="R161" s="147"/>
      <c r="S161" s="79"/>
      <c r="T161" s="79"/>
      <c r="U161" s="79"/>
      <c r="V161" s="147"/>
      <c r="W161" s="79"/>
      <c r="X161" s="79"/>
      <c r="Y161" s="79"/>
      <c r="Z161" s="147"/>
      <c r="AA161" s="79"/>
      <c r="AB161" s="79"/>
      <c r="AC161" s="79"/>
      <c r="AD161" s="147"/>
      <c r="AE161" s="79"/>
      <c r="AF161" s="79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V161" s="67"/>
      <c r="AW161" s="67"/>
      <c r="AX161" s="67"/>
      <c r="AY161" s="67"/>
      <c r="AZ161" s="67"/>
      <c r="BA161" s="67"/>
      <c r="BB161" s="67"/>
    </row>
    <row r="162" spans="2:56" s="2" customFormat="1" x14ac:dyDescent="0.25">
      <c r="B162" s="10"/>
      <c r="F162" s="10"/>
      <c r="J162" s="10"/>
      <c r="N162" s="10"/>
      <c r="R162" s="10"/>
      <c r="V162" s="10"/>
      <c r="Z162" s="10"/>
      <c r="AD162" s="10"/>
      <c r="AH162" s="10"/>
      <c r="AL162" s="10"/>
      <c r="AM162" s="10"/>
      <c r="AN162" s="10"/>
      <c r="AO162" s="10"/>
      <c r="AP162" s="10"/>
    </row>
    <row r="163" spans="2:56" s="2" customFormat="1" ht="33" customHeight="1" x14ac:dyDescent="0.4">
      <c r="B163" s="426" t="s">
        <v>292</v>
      </c>
      <c r="C163" s="426"/>
      <c r="D163" s="426"/>
      <c r="E163" s="426"/>
      <c r="F163" s="426"/>
      <c r="G163" s="426"/>
      <c r="H163" s="426"/>
      <c r="I163" s="426"/>
      <c r="J163" s="426"/>
      <c r="K163" s="426"/>
      <c r="L163" s="426"/>
      <c r="M163" s="426"/>
      <c r="N163" s="426"/>
      <c r="O163" s="426"/>
      <c r="P163" s="426"/>
      <c r="Q163" s="426"/>
      <c r="R163" s="426"/>
      <c r="S163" s="426"/>
      <c r="T163" s="426"/>
      <c r="U163" s="426"/>
      <c r="V163" s="426"/>
      <c r="W163" s="426"/>
      <c r="X163" s="426"/>
      <c r="Y163" s="426"/>
      <c r="Z163" s="426"/>
      <c r="AA163" s="426"/>
      <c r="AB163" s="426"/>
      <c r="AC163" s="426"/>
      <c r="AD163" s="426"/>
      <c r="AE163" s="426"/>
      <c r="AF163" s="426"/>
      <c r="AG163" s="426"/>
      <c r="AH163" s="426"/>
      <c r="AI163" s="426"/>
      <c r="AJ163" s="426"/>
      <c r="AK163" s="426"/>
      <c r="AL163" s="426"/>
      <c r="AM163" s="426"/>
      <c r="AN163" s="426"/>
      <c r="AO163" s="426"/>
      <c r="AP163" s="426"/>
      <c r="AQ163" s="426"/>
      <c r="AR163" s="426"/>
      <c r="AS163" s="426"/>
      <c r="AT163" s="426"/>
      <c r="AU163" s="426"/>
      <c r="AV163" s="426"/>
      <c r="AW163" s="426"/>
      <c r="AX163" s="426"/>
      <c r="AY163" s="426"/>
      <c r="AZ163" s="426"/>
      <c r="BA163" s="426"/>
      <c r="BB163" s="426"/>
      <c r="BC163" s="426"/>
      <c r="BD163" s="426"/>
    </row>
    <row r="164" spans="2:56" s="2" customFormat="1" ht="16.5" customHeight="1" x14ac:dyDescent="0.25">
      <c r="B164" s="10"/>
      <c r="F164" s="10"/>
      <c r="J164" s="10"/>
      <c r="N164" s="10"/>
      <c r="R164" s="10"/>
      <c r="V164" s="10"/>
      <c r="Z164" s="10"/>
      <c r="AD164" s="10"/>
    </row>
    <row r="165" spans="2:56" s="51" customFormat="1" ht="36.75" customHeight="1" x14ac:dyDescent="0.3">
      <c r="B165" s="423" t="s">
        <v>152</v>
      </c>
      <c r="C165" s="424"/>
      <c r="D165" s="425"/>
      <c r="E165" s="52"/>
      <c r="F165" s="423" t="s">
        <v>152</v>
      </c>
      <c r="G165" s="424"/>
      <c r="H165" s="425"/>
      <c r="I165" s="52"/>
      <c r="J165" s="423" t="s">
        <v>152</v>
      </c>
      <c r="K165" s="424"/>
      <c r="L165" s="425"/>
      <c r="M165" s="52"/>
      <c r="N165" s="427"/>
      <c r="O165" s="427"/>
      <c r="P165" s="427"/>
      <c r="Q165" s="199"/>
      <c r="R165" s="427"/>
      <c r="S165" s="427"/>
      <c r="T165" s="427"/>
      <c r="U165" s="199"/>
      <c r="V165" s="427"/>
      <c r="W165" s="427"/>
      <c r="X165" s="427"/>
      <c r="Y165" s="296"/>
      <c r="Z165" s="427"/>
      <c r="AA165" s="427"/>
      <c r="AB165" s="427"/>
      <c r="AC165" s="296"/>
      <c r="AD165" s="427"/>
      <c r="AE165" s="427"/>
      <c r="AF165" s="427"/>
      <c r="AH165" s="428" t="s">
        <v>292</v>
      </c>
      <c r="AI165" s="428"/>
      <c r="AJ165" s="428"/>
      <c r="AK165" s="428"/>
      <c r="AL165" s="428"/>
      <c r="AM165" s="428"/>
      <c r="AN165" s="428"/>
      <c r="AO165" s="428"/>
      <c r="AP165" s="428"/>
      <c r="AQ165" s="428"/>
      <c r="AR165" s="428"/>
      <c r="AS165" s="428"/>
      <c r="AT165" s="271"/>
      <c r="AV165" s="429" t="s">
        <v>292</v>
      </c>
      <c r="AW165" s="430"/>
      <c r="AX165" s="430"/>
      <c r="AY165" s="430"/>
      <c r="AZ165" s="430"/>
      <c r="BA165" s="430"/>
      <c r="BB165" s="431"/>
    </row>
    <row r="166" spans="2:56" s="51" customFormat="1" ht="36.75" customHeight="1" x14ac:dyDescent="0.3">
      <c r="B166" s="432" t="s">
        <v>293</v>
      </c>
      <c r="C166" s="433"/>
      <c r="D166" s="434"/>
      <c r="E166" s="52"/>
      <c r="F166" s="435" t="s">
        <v>295</v>
      </c>
      <c r="G166" s="436"/>
      <c r="H166" s="437"/>
      <c r="I166" s="52"/>
      <c r="J166" s="438" t="s">
        <v>298</v>
      </c>
      <c r="K166" s="439"/>
      <c r="L166" s="440"/>
      <c r="M166" s="52"/>
      <c r="N166" s="415"/>
      <c r="O166" s="415"/>
      <c r="P166" s="415"/>
      <c r="Q166" s="199"/>
      <c r="R166" s="415"/>
      <c r="S166" s="415"/>
      <c r="T166" s="415"/>
      <c r="U166" s="199"/>
      <c r="V166" s="415"/>
      <c r="W166" s="415"/>
      <c r="X166" s="415"/>
      <c r="Y166" s="296"/>
      <c r="Z166" s="415"/>
      <c r="AA166" s="415"/>
      <c r="AB166" s="415"/>
      <c r="AC166" s="296"/>
      <c r="AD166" s="415"/>
      <c r="AE166" s="415"/>
      <c r="AF166" s="415"/>
      <c r="AH166" s="266" t="s">
        <v>312</v>
      </c>
      <c r="AI166" s="340" t="e">
        <f ca="1">_xll.RiskOutput("A0_P_N3_Spread_Poins_Cont")+$K$178</f>
        <v>#NAME?</v>
      </c>
      <c r="AJ166" s="318" t="e">
        <f ca="1">_xll.RiskOutput("A0_P_N3_Spread_Poins")+$L$178</f>
        <v>#NAME?</v>
      </c>
      <c r="AK166" s="268" t="s">
        <v>314</v>
      </c>
      <c r="AL166" s="230"/>
      <c r="AM166" s="230"/>
      <c r="AN166" s="230"/>
      <c r="AO166" s="230"/>
      <c r="AP166" s="230"/>
      <c r="AQ166" s="230"/>
      <c r="AR166" s="230"/>
      <c r="AS166" s="230"/>
      <c r="AT166" s="272"/>
      <c r="AV166" s="68" t="s">
        <v>84</v>
      </c>
      <c r="AW166" s="69"/>
      <c r="AX166" s="69"/>
      <c r="AY166" s="69"/>
      <c r="AZ166" s="69"/>
      <c r="BA166" s="69"/>
      <c r="BB166" s="69"/>
    </row>
    <row r="167" spans="2:56" s="2" customFormat="1" ht="33" customHeight="1" x14ac:dyDescent="0.25">
      <c r="B167" s="416" t="s">
        <v>294</v>
      </c>
      <c r="C167" s="417"/>
      <c r="D167" s="418"/>
      <c r="F167" s="416" t="s">
        <v>173</v>
      </c>
      <c r="G167" s="417"/>
      <c r="H167" s="418"/>
      <c r="J167" s="419"/>
      <c r="K167" s="420"/>
      <c r="L167" s="421"/>
      <c r="N167" s="422"/>
      <c r="O167" s="422"/>
      <c r="P167" s="422"/>
      <c r="Q167" s="178"/>
      <c r="R167" s="422"/>
      <c r="S167" s="422"/>
      <c r="T167" s="422"/>
      <c r="U167" s="178"/>
      <c r="V167" s="422"/>
      <c r="W167" s="422"/>
      <c r="X167" s="422"/>
      <c r="Y167" s="178"/>
      <c r="Z167" s="422"/>
      <c r="AA167" s="422"/>
      <c r="AB167" s="422"/>
      <c r="AC167" s="178"/>
      <c r="AD167" s="422"/>
      <c r="AE167" s="422"/>
      <c r="AF167" s="422"/>
      <c r="AH167" s="231"/>
      <c r="AI167" s="231"/>
      <c r="AJ167" s="231"/>
      <c r="AK167" s="268" t="s">
        <v>313</v>
      </c>
      <c r="AL167" s="231"/>
      <c r="AM167" s="231"/>
      <c r="AN167" s="231"/>
      <c r="AO167" s="231"/>
      <c r="AP167" s="231"/>
      <c r="AQ167" s="231"/>
      <c r="AR167" s="231"/>
      <c r="AS167" s="231"/>
      <c r="AT167" s="273"/>
      <c r="AV167" s="67"/>
      <c r="AW167" s="67"/>
      <c r="AX167" s="67"/>
      <c r="AY167" s="67"/>
      <c r="AZ167" s="67"/>
      <c r="BA167" s="67"/>
      <c r="BB167" s="67"/>
    </row>
    <row r="168" spans="2:56" s="2" customFormat="1" x14ac:dyDescent="0.25">
      <c r="B168" s="36"/>
      <c r="C168" s="37"/>
      <c r="D168" s="38"/>
      <c r="F168" s="32"/>
      <c r="G168" s="9"/>
      <c r="H168" s="33"/>
      <c r="J168" s="32"/>
      <c r="K168" s="280" t="s">
        <v>309</v>
      </c>
      <c r="L168" s="281" t="s">
        <v>310</v>
      </c>
      <c r="N168" s="180"/>
      <c r="O168" s="176"/>
      <c r="P168" s="181"/>
      <c r="Q168" s="178"/>
      <c r="R168" s="180"/>
      <c r="S168" s="176"/>
      <c r="T168" s="181"/>
      <c r="U168" s="178"/>
      <c r="V168" s="180"/>
      <c r="W168" s="176"/>
      <c r="X168" s="181"/>
      <c r="Y168" s="178"/>
      <c r="Z168" s="180"/>
      <c r="AA168" s="176"/>
      <c r="AB168" s="181"/>
      <c r="AC168" s="178"/>
      <c r="AD168" s="180"/>
      <c r="AE168" s="176"/>
      <c r="AF168" s="181"/>
      <c r="AH168" s="70" t="s">
        <v>90</v>
      </c>
      <c r="AI168" s="70" t="s">
        <v>309</v>
      </c>
      <c r="AJ168" s="232" t="str">
        <f>AH166</f>
        <v>N3_Spread_Poins=</v>
      </c>
      <c r="AK168" s="6"/>
      <c r="AL168" s="232" t="str">
        <f>B176</f>
        <v>K</v>
      </c>
      <c r="AM168" s="319" t="str">
        <f>F176</f>
        <v>lambda</v>
      </c>
      <c r="AN168" s="40"/>
      <c r="AO168" s="40"/>
      <c r="AP168" s="40"/>
      <c r="AQ168" s="40"/>
      <c r="AR168" s="40"/>
      <c r="AS168" s="40"/>
      <c r="AT168" s="274"/>
      <c r="AV168" s="70" t="s">
        <v>91</v>
      </c>
      <c r="AW168" s="70" t="s">
        <v>92</v>
      </c>
      <c r="AX168" s="70" t="s">
        <v>93</v>
      </c>
      <c r="AY168" s="70" t="s">
        <v>94</v>
      </c>
      <c r="AZ168" s="70" t="s">
        <v>95</v>
      </c>
      <c r="BA168" s="70" t="s">
        <v>96</v>
      </c>
      <c r="BB168" s="70" t="s">
        <v>97</v>
      </c>
    </row>
    <row r="169" spans="2:56" s="2" customFormat="1" x14ac:dyDescent="0.25">
      <c r="B169" s="32" t="str">
        <f>B166</f>
        <v>K</v>
      </c>
      <c r="C169" s="4" t="s">
        <v>98</v>
      </c>
      <c r="D169" s="33" t="s">
        <v>99</v>
      </c>
      <c r="F169" s="195" t="str">
        <f>F166</f>
        <v>lambda</v>
      </c>
      <c r="G169" s="4" t="s">
        <v>98</v>
      </c>
      <c r="H169" s="33" t="s">
        <v>99</v>
      </c>
      <c r="J169" s="278" t="s">
        <v>299</v>
      </c>
      <c r="K169" s="289" t="e">
        <f ca="1">$AJ$139</f>
        <v>#NAME?</v>
      </c>
      <c r="L169" s="295" t="e">
        <f ca="1">ROUNDUP(K169,0)</f>
        <v>#NAME?</v>
      </c>
      <c r="N169" s="180"/>
      <c r="O169" s="176"/>
      <c r="P169" s="181"/>
      <c r="Q169" s="178"/>
      <c r="R169" s="180"/>
      <c r="S169" s="176"/>
      <c r="T169" s="181"/>
      <c r="U169" s="178"/>
      <c r="V169" s="180"/>
      <c r="W169" s="176"/>
      <c r="X169" s="181"/>
      <c r="Y169" s="178"/>
      <c r="Z169" s="180"/>
      <c r="AA169" s="176"/>
      <c r="AB169" s="181"/>
      <c r="AC169" s="178"/>
      <c r="AD169" s="180"/>
      <c r="AE169" s="176"/>
      <c r="AF169" s="181"/>
      <c r="AH169" s="110">
        <v>0.01</v>
      </c>
      <c r="AI169" s="125" t="e">
        <f ca="1">_xll.RiskPercentile($AI$166,$AH169)</f>
        <v>#NAME?</v>
      </c>
      <c r="AJ169" s="125" t="e">
        <f ca="1">_xll.RiskPercentile($AJ$166,$AH169)</f>
        <v>#NAME?</v>
      </c>
      <c r="AK169" s="6"/>
      <c r="AL169" s="60" t="e">
        <f ca="1">_xll.RiskPercentile($C$176,$AH169)</f>
        <v>#NAME?</v>
      </c>
      <c r="AM169" s="327" t="e">
        <f ca="1">_xll.RiskPercentile($G$176,$AH169)</f>
        <v>#NAME?</v>
      </c>
      <c r="AN169" s="320"/>
      <c r="AO169" s="321"/>
      <c r="AP169" s="294"/>
      <c r="AQ169" s="294"/>
      <c r="AR169" s="294"/>
      <c r="AS169" s="294"/>
      <c r="AT169" s="275"/>
      <c r="AV169" s="72" t="s">
        <v>100</v>
      </c>
      <c r="AW169" s="72" t="s">
        <v>214</v>
      </c>
      <c r="AX169" s="72" t="s">
        <v>162</v>
      </c>
      <c r="AY169" s="72" t="s">
        <v>215</v>
      </c>
      <c r="AZ169" s="72">
        <v>0.41</v>
      </c>
      <c r="BA169" s="72">
        <f t="shared" ref="BA169:BA177" si="8">AZ169^2</f>
        <v>0.16809999999999997</v>
      </c>
      <c r="BB169" s="394">
        <f>BA169/$BA$178</f>
        <v>0.67495673611640905</v>
      </c>
    </row>
    <row r="170" spans="2:56" s="2" customFormat="1" x14ac:dyDescent="0.25">
      <c r="B170" s="189"/>
      <c r="C170" s="4">
        <v>0.01</v>
      </c>
      <c r="D170" s="213" t="e">
        <f ca="1">_xll.RiskPercentile(C176,C170)</f>
        <v>#NAME?</v>
      </c>
      <c r="F170" s="194"/>
      <c r="G170" s="4">
        <v>0.01</v>
      </c>
      <c r="H170" s="152" t="e">
        <f ca="1">_xll.RiskPercentile(G176,G170)</f>
        <v>#NAME?</v>
      </c>
      <c r="J170" s="278" t="s">
        <v>300</v>
      </c>
      <c r="K170" s="289" t="e">
        <f ca="1">$G$176*K169/(1+($G$176-1)*K169/$C$176)</f>
        <v>#NAME?</v>
      </c>
      <c r="L170" s="295" t="e">
        <f t="shared" ref="L170:L178" ca="1" si="9">ROUNDUP(K170,0)</f>
        <v>#NAME?</v>
      </c>
      <c r="N170" s="297"/>
      <c r="O170" s="176"/>
      <c r="P170" s="298"/>
      <c r="Q170" s="178"/>
      <c r="R170" s="185"/>
      <c r="S170" s="176"/>
      <c r="T170" s="299"/>
      <c r="U170" s="178"/>
      <c r="V170" s="185"/>
      <c r="W170" s="176"/>
      <c r="X170" s="299"/>
      <c r="Y170" s="178"/>
      <c r="Z170" s="185"/>
      <c r="AA170" s="176"/>
      <c r="AB170" s="300"/>
      <c r="AC170" s="178"/>
      <c r="AD170" s="301"/>
      <c r="AE170" s="176"/>
      <c r="AF170" s="302"/>
      <c r="AH170" s="111">
        <v>0.05</v>
      </c>
      <c r="AI170" s="126" t="e">
        <f ca="1">_xll.RiskPercentile($AI$166,$AH170)</f>
        <v>#NAME?</v>
      </c>
      <c r="AJ170" s="126" t="e">
        <f ca="1">_xll.RiskPercentile($AJ$166,$AH170)</f>
        <v>#NAME?</v>
      </c>
      <c r="AK170" s="6"/>
      <c r="AL170" s="61" t="e">
        <f ca="1">_xll.RiskPercentile($C$176,$AH170)</f>
        <v>#NAME?</v>
      </c>
      <c r="AM170" s="328" t="e">
        <f ca="1">_xll.RiskPercentile($G$176,$AH170)</f>
        <v>#NAME?</v>
      </c>
      <c r="AN170" s="320"/>
      <c r="AO170" s="321"/>
      <c r="AP170" s="294"/>
      <c r="AQ170" s="294"/>
      <c r="AR170" s="294"/>
      <c r="AS170" s="294"/>
      <c r="AT170" s="275"/>
      <c r="AV170" s="72" t="s">
        <v>101</v>
      </c>
      <c r="AW170" s="72" t="s">
        <v>206</v>
      </c>
      <c r="AX170" s="72" t="s">
        <v>252</v>
      </c>
      <c r="AY170" s="72" t="s">
        <v>342</v>
      </c>
      <c r="AZ170" s="72">
        <v>0.191</v>
      </c>
      <c r="BA170" s="72">
        <f t="shared" si="8"/>
        <v>3.6481E-2</v>
      </c>
      <c r="BB170" s="394">
        <f t="shared" ref="BB170:BB178" si="10">BA170/$BA$178</f>
        <v>0.14647886192898704</v>
      </c>
    </row>
    <row r="171" spans="2:56" s="2" customFormat="1" x14ac:dyDescent="0.25">
      <c r="B171" s="189"/>
      <c r="C171" s="4">
        <v>0.25</v>
      </c>
      <c r="D171" s="213" t="e">
        <f ca="1">_xll.RiskPercentile(C176,C171)</f>
        <v>#NAME?</v>
      </c>
      <c r="F171" s="194"/>
      <c r="G171" s="4">
        <v>0.25</v>
      </c>
      <c r="H171" s="152" t="e">
        <f ca="1">_xll.RiskPercentile(G176,G171)</f>
        <v>#NAME?</v>
      </c>
      <c r="J171" s="278" t="s">
        <v>301</v>
      </c>
      <c r="K171" s="289" t="e">
        <f t="shared" ref="K171:K178" ca="1" si="11">$G$176*K170/(1+($G$176-1)*K170/$C$176)</f>
        <v>#NAME?</v>
      </c>
      <c r="L171" s="295" t="e">
        <f t="shared" ca="1" si="9"/>
        <v>#NAME?</v>
      </c>
      <c r="N171" s="297"/>
      <c r="O171" s="176"/>
      <c r="P171" s="298"/>
      <c r="Q171" s="178"/>
      <c r="R171" s="185"/>
      <c r="S171" s="176"/>
      <c r="T171" s="299"/>
      <c r="U171" s="178"/>
      <c r="V171" s="185"/>
      <c r="W171" s="176"/>
      <c r="X171" s="299"/>
      <c r="Y171" s="178"/>
      <c r="Z171" s="185"/>
      <c r="AA171" s="176"/>
      <c r="AB171" s="300"/>
      <c r="AC171" s="178"/>
      <c r="AD171" s="301"/>
      <c r="AE171" s="176"/>
      <c r="AF171" s="302"/>
      <c r="AH171" s="111">
        <v>0.1</v>
      </c>
      <c r="AI171" s="126" t="e">
        <f ca="1">_xll.RiskPercentile($AI$166,$AH171)</f>
        <v>#NAME?</v>
      </c>
      <c r="AJ171" s="126" t="e">
        <f ca="1">_xll.RiskPercentile($AJ$166,$AH171)</f>
        <v>#NAME?</v>
      </c>
      <c r="AK171" s="6"/>
      <c r="AL171" s="61" t="e">
        <f ca="1">_xll.RiskPercentile($C$176,$AH171)</f>
        <v>#NAME?</v>
      </c>
      <c r="AM171" s="328" t="e">
        <f ca="1">_xll.RiskPercentile($G$176,$AH171)</f>
        <v>#NAME?</v>
      </c>
      <c r="AN171" s="320"/>
      <c r="AO171" s="321"/>
      <c r="AP171" s="294"/>
      <c r="AQ171" s="294"/>
      <c r="AR171" s="294"/>
      <c r="AS171" s="294"/>
      <c r="AT171" s="275"/>
      <c r="AV171" s="72" t="s">
        <v>102</v>
      </c>
      <c r="AW171" s="72" t="s">
        <v>216</v>
      </c>
      <c r="AX171" s="72" t="s">
        <v>284</v>
      </c>
      <c r="AY171" s="72" t="s">
        <v>350</v>
      </c>
      <c r="AZ171" s="72">
        <v>0.16600000000000001</v>
      </c>
      <c r="BA171" s="72">
        <f t="shared" si="8"/>
        <v>2.7556000000000004E-2</v>
      </c>
      <c r="BB171" s="394">
        <f t="shared" si="10"/>
        <v>0.11064311612387728</v>
      </c>
    </row>
    <row r="172" spans="2:56" s="2" customFormat="1" x14ac:dyDescent="0.25">
      <c r="B172" s="189"/>
      <c r="C172" s="4">
        <v>0.5</v>
      </c>
      <c r="D172" s="213" t="e">
        <f ca="1">_xll.RiskPercentile(C176,C172)</f>
        <v>#NAME?</v>
      </c>
      <c r="F172" s="194"/>
      <c r="G172" s="4">
        <v>0.5</v>
      </c>
      <c r="H172" s="152" t="e">
        <f ca="1">_xll.RiskPercentile(G176,G172)</f>
        <v>#NAME?</v>
      </c>
      <c r="J172" s="278" t="s">
        <v>302</v>
      </c>
      <c r="K172" s="289" t="e">
        <f t="shared" ca="1" si="11"/>
        <v>#NAME?</v>
      </c>
      <c r="L172" s="295" t="e">
        <f t="shared" ca="1" si="9"/>
        <v>#NAME?</v>
      </c>
      <c r="N172" s="297"/>
      <c r="O172" s="176"/>
      <c r="P172" s="298"/>
      <c r="Q172" s="178"/>
      <c r="R172" s="185"/>
      <c r="S172" s="176"/>
      <c r="T172" s="299"/>
      <c r="U172" s="178"/>
      <c r="V172" s="185"/>
      <c r="W172" s="176"/>
      <c r="X172" s="299"/>
      <c r="Y172" s="178"/>
      <c r="Z172" s="185"/>
      <c r="AA172" s="176"/>
      <c r="AB172" s="300"/>
      <c r="AC172" s="178"/>
      <c r="AD172" s="301"/>
      <c r="AE172" s="176"/>
      <c r="AF172" s="302"/>
      <c r="AH172" s="111">
        <v>0.16600000000000001</v>
      </c>
      <c r="AI172" s="126" t="e">
        <f ca="1">_xll.RiskPercentile($AI$166,$AH172)</f>
        <v>#NAME?</v>
      </c>
      <c r="AJ172" s="126" t="e">
        <f ca="1">_xll.RiskPercentile($AJ$166,$AH172)</f>
        <v>#NAME?</v>
      </c>
      <c r="AK172" s="6"/>
      <c r="AL172" s="61" t="e">
        <f ca="1">_xll.RiskPercentile($C$176,$AH172)</f>
        <v>#NAME?</v>
      </c>
      <c r="AM172" s="328" t="e">
        <f ca="1">_xll.RiskPercentile($G$176,$AH172)</f>
        <v>#NAME?</v>
      </c>
      <c r="AN172" s="320"/>
      <c r="AO172" s="321"/>
      <c r="AP172" s="294"/>
      <c r="AQ172" s="294"/>
      <c r="AR172" s="294"/>
      <c r="AS172" s="294"/>
      <c r="AT172" s="275"/>
      <c r="AV172" s="72" t="s">
        <v>117</v>
      </c>
      <c r="AW172" s="72" t="s">
        <v>207</v>
      </c>
      <c r="AX172" s="72" t="s">
        <v>278</v>
      </c>
      <c r="AY172" s="72" t="s">
        <v>343</v>
      </c>
      <c r="AZ172" s="72">
        <v>0.121</v>
      </c>
      <c r="BA172" s="72">
        <f t="shared" si="8"/>
        <v>1.4641E-2</v>
      </c>
      <c r="BB172" s="394">
        <f t="shared" si="10"/>
        <v>5.8786683958836086E-2</v>
      </c>
    </row>
    <row r="173" spans="2:56" s="2" customFormat="1" x14ac:dyDescent="0.25">
      <c r="B173" s="189"/>
      <c r="C173" s="4">
        <v>0.75</v>
      </c>
      <c r="D173" s="213" t="e">
        <f ca="1">_xll.RiskPercentile(C176,C173)</f>
        <v>#NAME?</v>
      </c>
      <c r="F173" s="194"/>
      <c r="G173" s="4">
        <v>0.75</v>
      </c>
      <c r="H173" s="152" t="e">
        <f ca="1">_xll.RiskPercentile(G176,G173)</f>
        <v>#NAME?</v>
      </c>
      <c r="J173" s="278" t="s">
        <v>303</v>
      </c>
      <c r="K173" s="289" t="e">
        <f t="shared" ca="1" si="11"/>
        <v>#NAME?</v>
      </c>
      <c r="L173" s="295" t="e">
        <f t="shared" ca="1" si="9"/>
        <v>#NAME?</v>
      </c>
      <c r="N173" s="297"/>
      <c r="O173" s="176"/>
      <c r="P173" s="298"/>
      <c r="Q173" s="178"/>
      <c r="R173" s="185"/>
      <c r="S173" s="176"/>
      <c r="T173" s="299"/>
      <c r="U173" s="178"/>
      <c r="V173" s="185"/>
      <c r="W173" s="176"/>
      <c r="X173" s="299"/>
      <c r="Y173" s="178"/>
      <c r="Z173" s="185"/>
      <c r="AA173" s="176"/>
      <c r="AB173" s="300"/>
      <c r="AC173" s="178"/>
      <c r="AD173" s="301"/>
      <c r="AE173" s="176"/>
      <c r="AF173" s="302"/>
      <c r="AH173" s="110">
        <v>0.25</v>
      </c>
      <c r="AI173" s="125" t="e">
        <f ca="1">_xll.RiskPercentile($AI$166,$AH173)</f>
        <v>#NAME?</v>
      </c>
      <c r="AJ173" s="125" t="e">
        <f ca="1">_xll.RiskPercentile($AJ$166,$AH173)</f>
        <v>#NAME?</v>
      </c>
      <c r="AK173" s="6"/>
      <c r="AL173" s="60" t="e">
        <f ca="1">_xll.RiskPercentile($C$176,$AH173)</f>
        <v>#NAME?</v>
      </c>
      <c r="AM173" s="327" t="e">
        <f ca="1">_xll.RiskPercentile($G$176,$AH173)</f>
        <v>#NAME?</v>
      </c>
      <c r="AN173" s="320"/>
      <c r="AO173" s="321"/>
      <c r="AP173" s="294"/>
      <c r="AQ173" s="294"/>
      <c r="AR173" s="294"/>
      <c r="AS173" s="294"/>
      <c r="AT173" s="275"/>
      <c r="AV173" s="72" t="s">
        <v>118</v>
      </c>
      <c r="AW173" s="72" t="s">
        <v>208</v>
      </c>
      <c r="AX173" s="72" t="s">
        <v>249</v>
      </c>
      <c r="AY173" s="72" t="s">
        <v>344</v>
      </c>
      <c r="AZ173" s="72">
        <v>3.9E-2</v>
      </c>
      <c r="BA173" s="72">
        <f t="shared" si="8"/>
        <v>1.521E-3</v>
      </c>
      <c r="BB173" s="394">
        <f t="shared" si="10"/>
        <v>6.1071338229212267E-3</v>
      </c>
    </row>
    <row r="174" spans="2:56" s="2" customFormat="1" x14ac:dyDescent="0.25">
      <c r="B174" s="189"/>
      <c r="C174" s="4">
        <v>0.99</v>
      </c>
      <c r="D174" s="213" t="e">
        <f ca="1">_xll.RiskPercentile(C176,C174)</f>
        <v>#NAME?</v>
      </c>
      <c r="F174" s="194"/>
      <c r="G174" s="4">
        <v>0.99</v>
      </c>
      <c r="H174" s="152" t="e">
        <f ca="1">_xll.RiskPercentile(G176,G174)</f>
        <v>#NAME?</v>
      </c>
      <c r="J174" s="278" t="s">
        <v>304</v>
      </c>
      <c r="K174" s="289" t="e">
        <f t="shared" ca="1" si="11"/>
        <v>#NAME?</v>
      </c>
      <c r="L174" s="295" t="e">
        <f t="shared" ca="1" si="9"/>
        <v>#NAME?</v>
      </c>
      <c r="N174" s="297"/>
      <c r="O174" s="176"/>
      <c r="P174" s="298"/>
      <c r="Q174" s="178"/>
      <c r="R174" s="185"/>
      <c r="S174" s="176"/>
      <c r="T174" s="299"/>
      <c r="U174" s="178"/>
      <c r="V174" s="185"/>
      <c r="W174" s="176"/>
      <c r="X174" s="299"/>
      <c r="Y174" s="178"/>
      <c r="Z174" s="185"/>
      <c r="AA174" s="176"/>
      <c r="AB174" s="300"/>
      <c r="AC174" s="178"/>
      <c r="AD174" s="301"/>
      <c r="AE174" s="176"/>
      <c r="AF174" s="302"/>
      <c r="AH174" s="113">
        <v>0.33300000000000002</v>
      </c>
      <c r="AI174" s="330" t="e">
        <f ca="1">_xll.RiskPercentile($AI$166,$AH174)</f>
        <v>#NAME?</v>
      </c>
      <c r="AJ174" s="330" t="e">
        <f ca="1">_xll.RiskPercentile($AJ$166,$AH174)</f>
        <v>#NAME?</v>
      </c>
      <c r="AK174" s="7"/>
      <c r="AL174" s="220" t="e">
        <f ca="1">_xll.RiskPercentile($C$176,$AH174)</f>
        <v>#NAME?</v>
      </c>
      <c r="AM174" s="341" t="e">
        <f ca="1">_xll.RiskPercentile($G$176,$AH174)</f>
        <v>#NAME?</v>
      </c>
      <c r="AN174" s="322"/>
      <c r="AO174" s="323"/>
      <c r="AP174" s="324"/>
      <c r="AQ174" s="324"/>
      <c r="AR174" s="324"/>
      <c r="AS174" s="324"/>
      <c r="AT174" s="276"/>
      <c r="AV174" s="72" t="s">
        <v>341</v>
      </c>
      <c r="AW174" s="72" t="s">
        <v>209</v>
      </c>
      <c r="AX174" s="72" t="s">
        <v>248</v>
      </c>
      <c r="AY174" s="72" t="s">
        <v>345</v>
      </c>
      <c r="AZ174" s="72">
        <v>2.3E-2</v>
      </c>
      <c r="BA174" s="72">
        <f t="shared" si="8"/>
        <v>5.2899999999999996E-4</v>
      </c>
      <c r="BB174" s="394">
        <f t="shared" si="10"/>
        <v>2.1240458858154693E-3</v>
      </c>
    </row>
    <row r="175" spans="2:56" s="2" customFormat="1" x14ac:dyDescent="0.25">
      <c r="B175" s="32"/>
      <c r="C175" s="1"/>
      <c r="D175" s="35"/>
      <c r="F175" s="32"/>
      <c r="G175" s="1"/>
      <c r="H175" s="35"/>
      <c r="J175" s="278" t="s">
        <v>305</v>
      </c>
      <c r="K175" s="289" t="e">
        <f t="shared" ca="1" si="11"/>
        <v>#NAME?</v>
      </c>
      <c r="L175" s="295" t="e">
        <f t="shared" ca="1" si="9"/>
        <v>#NAME?</v>
      </c>
      <c r="N175" s="180"/>
      <c r="O175" s="177"/>
      <c r="P175" s="183"/>
      <c r="Q175" s="178"/>
      <c r="R175" s="180"/>
      <c r="S175" s="177"/>
      <c r="T175" s="183"/>
      <c r="U175" s="178"/>
      <c r="V175" s="180"/>
      <c r="W175" s="177"/>
      <c r="X175" s="183"/>
      <c r="Y175" s="178"/>
      <c r="Z175" s="180"/>
      <c r="AA175" s="177"/>
      <c r="AB175" s="183"/>
      <c r="AC175" s="178"/>
      <c r="AD175" s="180"/>
      <c r="AE175" s="177"/>
      <c r="AF175" s="183"/>
      <c r="AH175" s="112">
        <v>0.5</v>
      </c>
      <c r="AI175" s="331" t="e">
        <f ca="1">_xll.RiskPercentile($AI$166,$AH175)</f>
        <v>#NAME?</v>
      </c>
      <c r="AJ175" s="331" t="e">
        <f ca="1">_xll.RiskPercentile($AJ$166,$AH175)</f>
        <v>#NAME?</v>
      </c>
      <c r="AK175" s="7"/>
      <c r="AL175" s="221" t="e">
        <f ca="1">_xll.RiskPercentile($C$176,$AH175)</f>
        <v>#NAME?</v>
      </c>
      <c r="AM175" s="342" t="e">
        <f ca="1">_xll.RiskPercentile($G$176,$AH175)</f>
        <v>#NAME?</v>
      </c>
      <c r="AN175" s="322"/>
      <c r="AO175" s="323"/>
      <c r="AP175" s="324"/>
      <c r="AQ175" s="324"/>
      <c r="AR175" s="324"/>
      <c r="AS175" s="324"/>
      <c r="AT175" s="276"/>
      <c r="AV175" s="72" t="s">
        <v>351</v>
      </c>
      <c r="AW175" s="72" t="s">
        <v>213</v>
      </c>
      <c r="AX175" s="72" t="s">
        <v>256</v>
      </c>
      <c r="AY175" s="72" t="s">
        <v>349</v>
      </c>
      <c r="AZ175" s="72">
        <v>1.4999999999999999E-2</v>
      </c>
      <c r="BA175" s="72">
        <f t="shared" si="8"/>
        <v>2.2499999999999999E-4</v>
      </c>
      <c r="BB175" s="394">
        <f t="shared" si="10"/>
        <v>9.0342216315402769E-4</v>
      </c>
    </row>
    <row r="176" spans="2:56" s="2" customFormat="1" x14ac:dyDescent="0.25">
      <c r="B176" s="32" t="str">
        <f>B166</f>
        <v>K</v>
      </c>
      <c r="C176" s="264">
        <v>276</v>
      </c>
      <c r="D176" s="35" t="s">
        <v>106</v>
      </c>
      <c r="F176" s="32" t="str">
        <f>F166</f>
        <v>lambda</v>
      </c>
      <c r="G176" s="241">
        <v>1.1299999999999999</v>
      </c>
      <c r="H176" s="35" t="s">
        <v>296</v>
      </c>
      <c r="J176" s="278" t="s">
        <v>306</v>
      </c>
      <c r="K176" s="289" t="e">
        <f t="shared" ca="1" si="11"/>
        <v>#NAME?</v>
      </c>
      <c r="L176" s="295" t="e">
        <f t="shared" ca="1" si="9"/>
        <v>#NAME?</v>
      </c>
      <c r="N176" s="180"/>
      <c r="O176" s="303"/>
      <c r="P176" s="183"/>
      <c r="Q176" s="178"/>
      <c r="R176" s="180"/>
      <c r="S176" s="304"/>
      <c r="T176" s="183"/>
      <c r="U176" s="178"/>
      <c r="V176" s="180"/>
      <c r="W176" s="304"/>
      <c r="X176" s="183"/>
      <c r="Y176" s="178"/>
      <c r="Z176" s="180"/>
      <c r="AA176" s="305"/>
      <c r="AB176" s="183"/>
      <c r="AC176" s="178"/>
      <c r="AD176" s="180"/>
      <c r="AE176" s="306"/>
      <c r="AF176" s="183"/>
      <c r="AH176" s="113">
        <v>0.66700000000000004</v>
      </c>
      <c r="AI176" s="330" t="e">
        <f ca="1">_xll.RiskPercentile($AI$166,$AH176)</f>
        <v>#NAME?</v>
      </c>
      <c r="AJ176" s="330" t="e">
        <f ca="1">_xll.RiskPercentile($AJ$166,$AH176)</f>
        <v>#NAME?</v>
      </c>
      <c r="AK176" s="7"/>
      <c r="AL176" s="220" t="e">
        <f ca="1">_xll.RiskPercentile($C$176,$AH176)</f>
        <v>#NAME?</v>
      </c>
      <c r="AM176" s="341" t="e">
        <f ca="1">_xll.RiskPercentile($G$176,$AH176)</f>
        <v>#NAME?</v>
      </c>
      <c r="AN176" s="322"/>
      <c r="AO176" s="323"/>
      <c r="AP176" s="324"/>
      <c r="AQ176" s="324"/>
      <c r="AR176" s="324"/>
      <c r="AS176" s="324"/>
      <c r="AT176" s="276"/>
      <c r="AV176" s="72" t="s">
        <v>103</v>
      </c>
      <c r="AW176" s="72" t="s">
        <v>210</v>
      </c>
      <c r="AX176" s="72" t="s">
        <v>255</v>
      </c>
      <c r="AY176" s="72" t="s">
        <v>348</v>
      </c>
      <c r="AZ176" s="72">
        <v>0</v>
      </c>
      <c r="BA176" s="72">
        <f t="shared" si="8"/>
        <v>0</v>
      </c>
      <c r="BB176" s="394">
        <f t="shared" si="10"/>
        <v>0</v>
      </c>
    </row>
    <row r="177" spans="2:56" s="2" customFormat="1" x14ac:dyDescent="0.25">
      <c r="B177" s="36"/>
      <c r="C177" s="6"/>
      <c r="D177" s="28"/>
      <c r="F177" s="36"/>
      <c r="G177" s="37"/>
      <c r="H177" s="38"/>
      <c r="J177" s="278" t="s">
        <v>307</v>
      </c>
      <c r="K177" s="289" t="e">
        <f t="shared" ca="1" si="11"/>
        <v>#NAME?</v>
      </c>
      <c r="L177" s="295" t="e">
        <f t="shared" ca="1" si="9"/>
        <v>#NAME?</v>
      </c>
      <c r="N177" s="184"/>
      <c r="O177" s="307"/>
      <c r="P177" s="178"/>
      <c r="Q177" s="178"/>
      <c r="R177" s="184"/>
      <c r="S177" s="178"/>
      <c r="T177" s="178"/>
      <c r="U177" s="178"/>
      <c r="V177" s="184"/>
      <c r="W177" s="178"/>
      <c r="X177" s="178"/>
      <c r="Y177" s="178"/>
      <c r="Z177" s="184"/>
      <c r="AA177" s="178"/>
      <c r="AB177" s="178"/>
      <c r="AC177" s="178"/>
      <c r="AD177" s="184"/>
      <c r="AE177" s="178"/>
      <c r="AF177" s="178"/>
      <c r="AH177" s="110">
        <v>0.75</v>
      </c>
      <c r="AI177" s="125" t="e">
        <f ca="1">_xll.RiskPercentile($AI$166,$AH177)</f>
        <v>#NAME?</v>
      </c>
      <c r="AJ177" s="125" t="e">
        <f ca="1">_xll.RiskPercentile($AJ$166,$AH177)</f>
        <v>#NAME?</v>
      </c>
      <c r="AK177" s="6"/>
      <c r="AL177" s="60" t="e">
        <f ca="1">_xll.RiskPercentile($C$176,$AH177)</f>
        <v>#NAME?</v>
      </c>
      <c r="AM177" s="327" t="e">
        <f ca="1">_xll.RiskPercentile($G$176,$AH177)</f>
        <v>#NAME?</v>
      </c>
      <c r="AN177" s="320"/>
      <c r="AO177" s="321"/>
      <c r="AP177" s="294"/>
      <c r="AQ177" s="294"/>
      <c r="AR177" s="294"/>
      <c r="AS177" s="294"/>
      <c r="AT177" s="275"/>
      <c r="AV177" s="72" t="s">
        <v>103</v>
      </c>
      <c r="AW177" s="72" t="s">
        <v>211</v>
      </c>
      <c r="AX177" s="72" t="s">
        <v>346</v>
      </c>
      <c r="AY177" s="72" t="s">
        <v>347</v>
      </c>
      <c r="AZ177" s="72">
        <v>0</v>
      </c>
      <c r="BA177" s="72">
        <f t="shared" si="8"/>
        <v>0</v>
      </c>
      <c r="BB177" s="394">
        <f t="shared" si="10"/>
        <v>0</v>
      </c>
    </row>
    <row r="178" spans="2:56" s="2" customFormat="1" x14ac:dyDescent="0.25">
      <c r="B178" s="36"/>
      <c r="C178" s="37"/>
      <c r="D178" s="38"/>
      <c r="F178" s="39"/>
      <c r="G178" s="6"/>
      <c r="H178" s="38"/>
      <c r="J178" s="278" t="s">
        <v>308</v>
      </c>
      <c r="K178" s="289" t="e">
        <f t="shared" ca="1" si="11"/>
        <v>#NAME?</v>
      </c>
      <c r="L178" s="295" t="e">
        <f t="shared" ca="1" si="9"/>
        <v>#NAME?</v>
      </c>
      <c r="N178" s="184"/>
      <c r="O178" s="308"/>
      <c r="P178" s="178"/>
      <c r="Q178" s="178"/>
      <c r="R178" s="185"/>
      <c r="S178" s="176"/>
      <c r="T178" s="178"/>
      <c r="U178" s="178"/>
      <c r="V178" s="185"/>
      <c r="W178" s="176"/>
      <c r="X178" s="178"/>
      <c r="Y178" s="178"/>
      <c r="Z178" s="185"/>
      <c r="AA178" s="176"/>
      <c r="AB178" s="178"/>
      <c r="AC178" s="178"/>
      <c r="AD178" s="185"/>
      <c r="AE178" s="176"/>
      <c r="AF178" s="178"/>
      <c r="AH178" s="111">
        <v>0.83299999999999996</v>
      </c>
      <c r="AI178" s="126" t="e">
        <f ca="1">_xll.RiskPercentile($AI$166,$AH178)</f>
        <v>#NAME?</v>
      </c>
      <c r="AJ178" s="126" t="e">
        <f ca="1">_xll.RiskPercentile($AJ$166,$AH178)</f>
        <v>#NAME?</v>
      </c>
      <c r="AK178" s="6"/>
      <c r="AL178" s="61" t="e">
        <f ca="1">_xll.RiskPercentile($C$176,$AH178)</f>
        <v>#NAME?</v>
      </c>
      <c r="AM178" s="328" t="e">
        <f ca="1">_xll.RiskPercentile($G$176,$AH178)</f>
        <v>#NAME?</v>
      </c>
      <c r="AN178" s="320"/>
      <c r="AO178" s="321"/>
      <c r="AP178" s="294"/>
      <c r="AQ178" s="294"/>
      <c r="AR178" s="294"/>
      <c r="AS178" s="294"/>
      <c r="AT178" s="275"/>
      <c r="AV178" s="71" t="s">
        <v>104</v>
      </c>
      <c r="AW178" s="70"/>
      <c r="AX178" s="70"/>
      <c r="AY178" s="70"/>
      <c r="AZ178" s="70" t="s">
        <v>105</v>
      </c>
      <c r="BA178" s="72">
        <f>SUM(BA169:BA177)</f>
        <v>0.24905299999999994</v>
      </c>
      <c r="BB178" s="395">
        <f t="shared" si="10"/>
        <v>1</v>
      </c>
    </row>
    <row r="179" spans="2:56" s="2" customFormat="1" x14ac:dyDescent="0.25">
      <c r="B179" s="39"/>
      <c r="C179" s="6"/>
      <c r="D179" s="28"/>
      <c r="F179" s="39" t="s">
        <v>297</v>
      </c>
      <c r="G179" s="6"/>
      <c r="H179" s="38"/>
      <c r="J179" s="39"/>
      <c r="K179" s="283"/>
      <c r="L179" s="284"/>
      <c r="N179" s="180"/>
      <c r="O179" s="176"/>
      <c r="P179" s="309"/>
      <c r="Q179" s="178"/>
      <c r="R179" s="185"/>
      <c r="S179" s="176"/>
      <c r="T179" s="178"/>
      <c r="U179" s="178"/>
      <c r="V179" s="185"/>
      <c r="W179" s="176"/>
      <c r="X179" s="178"/>
      <c r="Y179" s="178"/>
      <c r="Z179" s="185"/>
      <c r="AA179" s="176"/>
      <c r="AB179" s="178"/>
      <c r="AC179" s="178"/>
      <c r="AD179" s="185"/>
      <c r="AE179" s="176"/>
      <c r="AF179" s="178"/>
      <c r="AH179" s="111">
        <v>0.9</v>
      </c>
      <c r="AI179" s="126" t="e">
        <f ca="1">_xll.RiskPercentile($AI$166,$AH179)</f>
        <v>#NAME?</v>
      </c>
      <c r="AJ179" s="126" t="e">
        <f ca="1">_xll.RiskPercentile($AJ$166,$AH179)</f>
        <v>#NAME?</v>
      </c>
      <c r="AK179" s="6"/>
      <c r="AL179" s="61" t="e">
        <f ca="1">_xll.RiskPercentile($C$176,$AH179)</f>
        <v>#NAME?</v>
      </c>
      <c r="AM179" s="328" t="e">
        <f ca="1">_xll.RiskPercentile($G$176,$AH179)</f>
        <v>#NAME?</v>
      </c>
      <c r="AN179" s="320"/>
      <c r="AO179" s="321"/>
      <c r="AP179" s="294"/>
      <c r="AQ179" s="294"/>
      <c r="AR179" s="294"/>
      <c r="AS179" s="294"/>
      <c r="AT179" s="275"/>
      <c r="AV179" s="67"/>
      <c r="AW179" s="67"/>
      <c r="AX179" s="67"/>
      <c r="AY179" s="67"/>
      <c r="AZ179" s="67"/>
      <c r="BA179" s="67"/>
      <c r="BB179" s="67"/>
    </row>
    <row r="180" spans="2:56" s="2" customFormat="1" x14ac:dyDescent="0.25">
      <c r="B180" s="39"/>
      <c r="C180" s="6"/>
      <c r="D180" s="28"/>
      <c r="F180" s="39"/>
      <c r="G180" s="6"/>
      <c r="H180" s="38"/>
      <c r="J180" s="39"/>
      <c r="K180" s="283"/>
      <c r="L180" s="284"/>
      <c r="N180" s="184"/>
      <c r="O180" s="310"/>
      <c r="P180" s="309"/>
      <c r="Q180" s="178"/>
      <c r="R180" s="185"/>
      <c r="S180" s="176"/>
      <c r="T180" s="178"/>
      <c r="U180" s="178"/>
      <c r="V180" s="185"/>
      <c r="W180" s="176"/>
      <c r="X180" s="178"/>
      <c r="Y180" s="178"/>
      <c r="Z180" s="185"/>
      <c r="AA180" s="176"/>
      <c r="AB180" s="178"/>
      <c r="AC180" s="178"/>
      <c r="AD180" s="185"/>
      <c r="AE180" s="176"/>
      <c r="AF180" s="178"/>
      <c r="AH180" s="111">
        <v>0.95</v>
      </c>
      <c r="AI180" s="126" t="e">
        <f ca="1">_xll.RiskPercentile($AI$166,$AH180)</f>
        <v>#NAME?</v>
      </c>
      <c r="AJ180" s="126" t="e">
        <f ca="1">_xll.RiskPercentile($AJ$166,$AH180)</f>
        <v>#NAME?</v>
      </c>
      <c r="AK180" s="6"/>
      <c r="AL180" s="61" t="e">
        <f ca="1">_xll.RiskPercentile($C$176,$AH180)</f>
        <v>#NAME?</v>
      </c>
      <c r="AM180" s="328" t="e">
        <f ca="1">_xll.RiskPercentile($G$176,$AH180)</f>
        <v>#NAME?</v>
      </c>
      <c r="AN180" s="320"/>
      <c r="AO180" s="321"/>
      <c r="AP180" s="294"/>
      <c r="AQ180" s="294"/>
      <c r="AR180" s="294"/>
      <c r="AS180" s="294"/>
      <c r="AT180" s="275"/>
      <c r="AV180" s="67"/>
      <c r="AW180" s="67"/>
      <c r="AX180" s="67"/>
      <c r="AY180" s="67"/>
      <c r="AZ180" s="67"/>
      <c r="BA180" s="67"/>
      <c r="BB180" s="67"/>
    </row>
    <row r="181" spans="2:56" s="2" customFormat="1" x14ac:dyDescent="0.25">
      <c r="B181" s="39"/>
      <c r="C181" s="6"/>
      <c r="D181" s="28"/>
      <c r="F181" s="39"/>
      <c r="G181" s="6"/>
      <c r="H181" s="38"/>
      <c r="J181" s="39"/>
      <c r="K181" s="283"/>
      <c r="L181" s="284"/>
      <c r="N181" s="184"/>
      <c r="O181" s="311"/>
      <c r="P181" s="309"/>
      <c r="Q181" s="178"/>
      <c r="R181" s="185"/>
      <c r="S181" s="176"/>
      <c r="T181" s="178"/>
      <c r="U181" s="178"/>
      <c r="V181" s="185"/>
      <c r="W181" s="176"/>
      <c r="X181" s="178"/>
      <c r="Y181" s="178"/>
      <c r="Z181" s="185"/>
      <c r="AA181" s="176"/>
      <c r="AB181" s="178"/>
      <c r="AC181" s="178"/>
      <c r="AD181" s="185"/>
      <c r="AE181" s="176"/>
      <c r="AF181" s="178"/>
      <c r="AH181" s="110">
        <v>0.99</v>
      </c>
      <c r="AI181" s="125" t="e">
        <f ca="1">_xll.RiskPercentile($AI$166,$AH181)</f>
        <v>#NAME?</v>
      </c>
      <c r="AJ181" s="125" t="e">
        <f ca="1">_xll.RiskPercentile($AJ$166,$AH181)</f>
        <v>#NAME?</v>
      </c>
      <c r="AK181" s="6"/>
      <c r="AL181" s="60" t="e">
        <f ca="1">_xll.RiskPercentile($C$176,$AH181)</f>
        <v>#NAME?</v>
      </c>
      <c r="AM181" s="327" t="e">
        <f ca="1">_xll.RiskPercentile($G$176,$AH181)</f>
        <v>#NAME?</v>
      </c>
      <c r="AN181" s="320"/>
      <c r="AO181" s="321"/>
      <c r="AP181" s="294"/>
      <c r="AQ181" s="294"/>
      <c r="AR181" s="294"/>
      <c r="AS181" s="294"/>
      <c r="AT181" s="275"/>
      <c r="AV181" s="67"/>
      <c r="AW181" s="67"/>
      <c r="AX181" s="67"/>
      <c r="AY181" s="67"/>
      <c r="AZ181" s="67"/>
      <c r="BA181" s="67"/>
      <c r="BB181" s="67"/>
    </row>
    <row r="182" spans="2:56" s="2" customFormat="1" x14ac:dyDescent="0.25">
      <c r="B182" s="39"/>
      <c r="C182" s="6"/>
      <c r="D182" s="28"/>
      <c r="F182" s="39"/>
      <c r="G182" s="6"/>
      <c r="H182" s="38"/>
      <c r="J182" s="39"/>
      <c r="K182" s="283"/>
      <c r="L182" s="284"/>
      <c r="N182" s="312"/>
      <c r="O182" s="313"/>
      <c r="P182" s="309"/>
      <c r="Q182" s="178"/>
      <c r="R182" s="185"/>
      <c r="S182" s="176"/>
      <c r="T182" s="178"/>
      <c r="U182" s="178"/>
      <c r="V182" s="185"/>
      <c r="W182" s="176"/>
      <c r="X182" s="178"/>
      <c r="Y182" s="178"/>
      <c r="Z182" s="185"/>
      <c r="AA182" s="176"/>
      <c r="AB182" s="178"/>
      <c r="AC182" s="178"/>
      <c r="AD182" s="185"/>
      <c r="AE182" s="176"/>
      <c r="AF182" s="178"/>
      <c r="AH182" s="17" t="s">
        <v>110</v>
      </c>
      <c r="AI182" s="119" t="e">
        <f ca="1">_xll.RiskMean($AI$166)</f>
        <v>#NAME?</v>
      </c>
      <c r="AJ182" s="119" t="e">
        <f ca="1">_xll.RiskMean($AJ$166)</f>
        <v>#NAME?</v>
      </c>
      <c r="AK182" s="7"/>
      <c r="AL182" s="63" t="e">
        <f ca="1">_xll.RiskMean($C$176)</f>
        <v>#NAME?</v>
      </c>
      <c r="AM182" s="329" t="e">
        <f ca="1">_xll.RiskMean($G$176)</f>
        <v>#NAME?</v>
      </c>
      <c r="AN182" s="322"/>
      <c r="AO182" s="323"/>
      <c r="AP182" s="324"/>
      <c r="AQ182" s="324"/>
      <c r="AR182" s="324"/>
      <c r="AS182" s="324"/>
      <c r="AT182" s="276"/>
      <c r="AV182" s="67"/>
      <c r="AW182" s="67"/>
      <c r="AX182" s="67"/>
      <c r="AY182" s="67"/>
      <c r="AZ182" s="67"/>
      <c r="BA182" s="67"/>
      <c r="BB182" s="67"/>
    </row>
    <row r="183" spans="2:56" s="2" customFormat="1" x14ac:dyDescent="0.25">
      <c r="B183" s="39"/>
      <c r="C183" s="6"/>
      <c r="D183" s="28"/>
      <c r="F183" s="39"/>
      <c r="G183" s="6"/>
      <c r="H183" s="28"/>
      <c r="J183" s="39"/>
      <c r="K183" s="283"/>
      <c r="L183" s="284"/>
      <c r="N183" s="314"/>
      <c r="O183" s="315"/>
      <c r="P183" s="316"/>
      <c r="Q183" s="178"/>
      <c r="R183" s="184"/>
      <c r="S183" s="178"/>
      <c r="T183" s="178"/>
      <c r="U183" s="178"/>
      <c r="V183" s="184"/>
      <c r="W183" s="178"/>
      <c r="X183" s="178"/>
      <c r="Y183" s="178"/>
      <c r="Z183" s="184"/>
      <c r="AA183" s="178"/>
      <c r="AB183" s="178"/>
      <c r="AC183" s="178"/>
      <c r="AD183" s="184"/>
      <c r="AE183" s="178"/>
      <c r="AF183" s="178"/>
      <c r="AH183" s="17" t="s">
        <v>111</v>
      </c>
      <c r="AI183" s="119" t="e">
        <f ca="1">_xll.RiskStdDev($AI$166)</f>
        <v>#NAME?</v>
      </c>
      <c r="AJ183" s="119" t="e">
        <f ca="1">_xll.RiskStdDev($AJ$166)</f>
        <v>#NAME?</v>
      </c>
      <c r="AK183" s="7"/>
      <c r="AL183" s="63" t="e">
        <f ca="1">_xll.RiskStdDev($C$176)</f>
        <v>#NAME?</v>
      </c>
      <c r="AM183" s="329" t="e">
        <f ca="1">_xll.RiskStdDev($G$176)</f>
        <v>#NAME?</v>
      </c>
      <c r="AN183" s="322"/>
      <c r="AO183" s="323"/>
      <c r="AP183" s="324"/>
      <c r="AQ183" s="324"/>
      <c r="AR183" s="324"/>
      <c r="AS183" s="324"/>
      <c r="AT183" s="276"/>
      <c r="AV183" s="67"/>
      <c r="AW183" s="67"/>
      <c r="AX183" s="67"/>
      <c r="AY183" s="67"/>
      <c r="AZ183" s="67"/>
      <c r="BA183" s="67"/>
      <c r="BB183" s="67"/>
    </row>
    <row r="184" spans="2:56" s="2" customFormat="1" x14ac:dyDescent="0.25">
      <c r="B184" s="164"/>
      <c r="C184" s="165"/>
      <c r="D184" s="166"/>
      <c r="F184" s="164"/>
      <c r="G184" s="165"/>
      <c r="H184" s="166"/>
      <c r="J184" s="285"/>
      <c r="K184" s="286"/>
      <c r="L184" s="287"/>
      <c r="N184" s="312"/>
      <c r="O184" s="176"/>
      <c r="P184" s="309"/>
      <c r="Q184" s="178"/>
      <c r="R184" s="179"/>
      <c r="S184" s="179"/>
      <c r="T184" s="179"/>
      <c r="U184" s="178"/>
      <c r="V184" s="179"/>
      <c r="W184" s="179"/>
      <c r="X184" s="179"/>
      <c r="Y184" s="178"/>
      <c r="Z184" s="179"/>
      <c r="AA184" s="179"/>
      <c r="AB184" s="179"/>
      <c r="AC184" s="178"/>
      <c r="AD184" s="179"/>
      <c r="AE184" s="179"/>
      <c r="AF184" s="179"/>
      <c r="AH184" s="37"/>
      <c r="AI184" s="37"/>
      <c r="AJ184" s="37"/>
      <c r="AK184" s="6"/>
      <c r="AL184" s="37"/>
      <c r="AM184" s="37"/>
      <c r="AN184" s="37"/>
      <c r="AO184" s="37"/>
      <c r="AP184" s="37"/>
      <c r="AQ184" s="37"/>
      <c r="AR184" s="37"/>
      <c r="AS184" s="37"/>
      <c r="AT184" s="178"/>
      <c r="AV184" s="67"/>
      <c r="AW184" s="67"/>
      <c r="AX184" s="67"/>
      <c r="AY184" s="67"/>
      <c r="AZ184" s="67"/>
      <c r="BA184" s="67"/>
      <c r="BB184" s="67"/>
    </row>
    <row r="185" spans="2:56" s="2" customFormat="1" x14ac:dyDescent="0.25">
      <c r="B185" s="39"/>
      <c r="C185" s="6"/>
      <c r="D185" s="28"/>
      <c r="F185" s="36"/>
      <c r="G185" s="37"/>
      <c r="H185" s="38"/>
      <c r="J185" s="39"/>
      <c r="K185" s="283"/>
      <c r="L185" s="284"/>
      <c r="N185" s="309"/>
      <c r="O185" s="309"/>
      <c r="P185" s="309"/>
      <c r="Q185" s="178"/>
      <c r="R185" s="317"/>
      <c r="S185" s="178"/>
      <c r="T185" s="178"/>
      <c r="U185" s="178"/>
      <c r="V185" s="184"/>
      <c r="W185" s="178"/>
      <c r="X185" s="178"/>
      <c r="Y185" s="178"/>
      <c r="Z185" s="184"/>
      <c r="AA185" s="178"/>
      <c r="AB185" s="178"/>
      <c r="AC185" s="178"/>
      <c r="AD185" s="184"/>
      <c r="AE185" s="178"/>
      <c r="AF185" s="178"/>
      <c r="AR185" s="79"/>
    </row>
    <row r="186" spans="2:56" s="25" customFormat="1" ht="211.5" customHeight="1" x14ac:dyDescent="0.25">
      <c r="B186" s="41" t="e">
        <f ca="1">_xll.RiskResultsGraph(C176,B186:D186)</f>
        <v>#NAME?</v>
      </c>
      <c r="C186" s="42"/>
      <c r="D186" s="43"/>
      <c r="F186" s="41" t="e">
        <f ca="1">_xll.RiskResultsGraph(G176,F186:H186)</f>
        <v>#NAME?</v>
      </c>
      <c r="G186" s="42"/>
      <c r="H186" s="43"/>
      <c r="J186" s="279"/>
      <c r="K186" s="282"/>
      <c r="L186" s="288"/>
      <c r="N186" s="186"/>
      <c r="O186" s="177"/>
      <c r="P186" s="177"/>
      <c r="Q186" s="177"/>
      <c r="R186" s="186"/>
      <c r="S186" s="177"/>
      <c r="T186" s="177"/>
      <c r="U186" s="177"/>
      <c r="V186" s="186"/>
      <c r="W186" s="177"/>
      <c r="X186" s="177"/>
      <c r="Y186" s="177"/>
      <c r="Z186" s="186"/>
      <c r="AA186" s="177"/>
      <c r="AB186" s="177"/>
      <c r="AC186" s="177"/>
      <c r="AD186" s="186"/>
      <c r="AE186" s="177"/>
      <c r="AF186" s="177"/>
      <c r="AH186" s="265" t="e">
        <f ca="1">_xll.RiskResultsGraph(AJ166,AH186:AK186)</f>
        <v>#NAME?</v>
      </c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V186" s="73"/>
      <c r="AW186" s="73"/>
      <c r="AX186" s="73"/>
      <c r="AY186" s="73"/>
      <c r="AZ186" s="73"/>
      <c r="BA186" s="73"/>
      <c r="BB186" s="73"/>
    </row>
    <row r="187" spans="2:56" s="2" customFormat="1" ht="211.5" customHeight="1" x14ac:dyDescent="0.25">
      <c r="B187" s="36"/>
      <c r="C187" s="37"/>
      <c r="D187" s="38"/>
      <c r="F187" s="36"/>
      <c r="G187" s="37"/>
      <c r="H187" s="38"/>
      <c r="J187" s="39"/>
      <c r="K187" s="6"/>
      <c r="L187" s="28"/>
      <c r="N187" s="184"/>
      <c r="O187" s="178"/>
      <c r="P187" s="178"/>
      <c r="Q187" s="178"/>
      <c r="R187" s="184"/>
      <c r="S187" s="178"/>
      <c r="T187" s="178"/>
      <c r="U187" s="178"/>
      <c r="V187" s="184"/>
      <c r="W187" s="178"/>
      <c r="X187" s="178"/>
      <c r="Y187" s="178"/>
      <c r="Z187" s="184"/>
      <c r="AA187" s="178"/>
      <c r="AB187" s="178"/>
      <c r="AC187" s="178"/>
      <c r="AD187" s="184"/>
      <c r="AE187" s="178"/>
      <c r="AF187" s="17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V187" s="67"/>
      <c r="AW187" s="67"/>
      <c r="AX187" s="67"/>
      <c r="AY187" s="67"/>
      <c r="AZ187" s="67"/>
      <c r="BA187" s="67"/>
      <c r="BB187" s="67"/>
    </row>
    <row r="188" spans="2:56" s="2" customFormat="1" x14ac:dyDescent="0.25">
      <c r="B188" s="44"/>
      <c r="C188" s="30"/>
      <c r="D188" s="31"/>
      <c r="F188" s="44"/>
      <c r="G188" s="30"/>
      <c r="H188" s="31"/>
      <c r="J188" s="44"/>
      <c r="K188" s="30"/>
      <c r="L188" s="31"/>
      <c r="N188" s="184"/>
      <c r="O188" s="178"/>
      <c r="P188" s="178"/>
      <c r="Q188" s="178"/>
      <c r="R188" s="184"/>
      <c r="S188" s="178"/>
      <c r="T188" s="178"/>
      <c r="U188" s="178"/>
      <c r="V188" s="184"/>
      <c r="W188" s="178"/>
      <c r="X188" s="178"/>
      <c r="Y188" s="178"/>
      <c r="Z188" s="184"/>
      <c r="AA188" s="178"/>
      <c r="AB188" s="178"/>
      <c r="AC188" s="178"/>
      <c r="AD188" s="184"/>
      <c r="AE188" s="178"/>
      <c r="AF188" s="178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V188" s="67"/>
      <c r="AW188" s="67"/>
      <c r="AX188" s="67"/>
      <c r="AY188" s="67"/>
      <c r="AZ188" s="67"/>
      <c r="BA188" s="67"/>
      <c r="BB188" s="67"/>
    </row>
    <row r="189" spans="2:56" s="2" customFormat="1" x14ac:dyDescent="0.25">
      <c r="B189" s="10"/>
      <c r="F189" s="10"/>
      <c r="J189" s="10"/>
      <c r="N189" s="10"/>
      <c r="R189" s="10"/>
      <c r="V189" s="10"/>
      <c r="Z189" s="10"/>
      <c r="AD189" s="10"/>
      <c r="AH189" s="10"/>
      <c r="AL189" s="10"/>
      <c r="AM189" s="10"/>
      <c r="AN189" s="10"/>
      <c r="AO189" s="10"/>
      <c r="AP189" s="10"/>
    </row>
    <row r="190" spans="2:56" s="2" customFormat="1" ht="33" customHeight="1" x14ac:dyDescent="0.4">
      <c r="B190" s="426" t="s">
        <v>138</v>
      </c>
      <c r="C190" s="426"/>
      <c r="D190" s="426"/>
      <c r="E190" s="426"/>
      <c r="F190" s="426"/>
      <c r="G190" s="426"/>
      <c r="H190" s="426"/>
      <c r="I190" s="426"/>
      <c r="J190" s="426"/>
      <c r="K190" s="426"/>
      <c r="L190" s="426"/>
      <c r="M190" s="426"/>
      <c r="N190" s="426"/>
      <c r="O190" s="426"/>
      <c r="P190" s="426"/>
      <c r="Q190" s="426"/>
      <c r="R190" s="426"/>
      <c r="S190" s="426"/>
      <c r="T190" s="426"/>
      <c r="U190" s="426"/>
      <c r="V190" s="426"/>
      <c r="W190" s="426"/>
      <c r="X190" s="426"/>
      <c r="Y190" s="426"/>
      <c r="Z190" s="426"/>
      <c r="AA190" s="426"/>
      <c r="AB190" s="426"/>
      <c r="AC190" s="426"/>
      <c r="AD190" s="426"/>
      <c r="AE190" s="426"/>
      <c r="AF190" s="426"/>
      <c r="AG190" s="426"/>
      <c r="AH190" s="426"/>
      <c r="AI190" s="426"/>
      <c r="AJ190" s="426"/>
      <c r="AK190" s="426"/>
      <c r="AL190" s="426"/>
      <c r="AM190" s="426"/>
      <c r="AN190" s="426"/>
      <c r="AO190" s="426"/>
      <c r="AP190" s="426"/>
      <c r="AQ190" s="426"/>
      <c r="AR190" s="426"/>
      <c r="AS190" s="426"/>
      <c r="AT190" s="426"/>
      <c r="AU190" s="426"/>
      <c r="AV190" s="426"/>
      <c r="AW190" s="426"/>
      <c r="AX190" s="426"/>
      <c r="AY190" s="426"/>
      <c r="AZ190" s="426"/>
      <c r="BA190" s="426"/>
      <c r="BB190" s="426"/>
      <c r="BC190" s="426"/>
      <c r="BD190" s="426"/>
    </row>
    <row r="191" spans="2:56" s="2" customFormat="1" ht="16.5" customHeight="1" x14ac:dyDescent="0.25">
      <c r="B191" s="10"/>
      <c r="F191" s="10"/>
      <c r="J191" s="10"/>
      <c r="N191" s="10"/>
      <c r="R191" s="10"/>
      <c r="V191" s="10"/>
      <c r="Z191" s="10"/>
      <c r="AD191" s="10"/>
    </row>
    <row r="192" spans="2:56" s="51" customFormat="1" ht="36.75" customHeight="1" x14ac:dyDescent="0.3">
      <c r="B192" s="423" t="s">
        <v>171</v>
      </c>
      <c r="C192" s="424"/>
      <c r="D192" s="425"/>
      <c r="E192" s="52"/>
      <c r="F192" s="423" t="s">
        <v>171</v>
      </c>
      <c r="G192" s="424"/>
      <c r="H192" s="425"/>
      <c r="I192" s="52"/>
      <c r="J192" s="423" t="s">
        <v>171</v>
      </c>
      <c r="K192" s="424"/>
      <c r="L192" s="425"/>
      <c r="M192" s="52"/>
      <c r="N192" s="423" t="s">
        <v>171</v>
      </c>
      <c r="O192" s="424"/>
      <c r="P192" s="425"/>
      <c r="Q192" s="52"/>
      <c r="R192" s="423" t="s">
        <v>171</v>
      </c>
      <c r="S192" s="424"/>
      <c r="T192" s="425"/>
      <c r="U192" s="52"/>
      <c r="V192" s="423" t="s">
        <v>171</v>
      </c>
      <c r="W192" s="424"/>
      <c r="X192" s="425"/>
      <c r="Z192" s="423" t="s">
        <v>171</v>
      </c>
      <c r="AA192" s="424"/>
      <c r="AB192" s="425"/>
      <c r="AD192" s="423" t="s">
        <v>171</v>
      </c>
      <c r="AE192" s="424"/>
      <c r="AF192" s="425"/>
      <c r="AH192" s="428" t="s">
        <v>186</v>
      </c>
      <c r="AI192" s="428"/>
      <c r="AJ192" s="428"/>
      <c r="AK192" s="428"/>
      <c r="AL192" s="428"/>
      <c r="AM192" s="428"/>
      <c r="AN192" s="428"/>
      <c r="AO192" s="428"/>
      <c r="AP192" s="428"/>
      <c r="AQ192" s="428"/>
      <c r="AR192" s="428"/>
      <c r="AS192" s="428"/>
      <c r="AT192" s="271"/>
      <c r="AV192" s="429" t="s">
        <v>186</v>
      </c>
      <c r="AW192" s="430"/>
      <c r="AX192" s="430"/>
      <c r="AY192" s="430"/>
      <c r="AZ192" s="430"/>
      <c r="BA192" s="430"/>
      <c r="BB192" s="431"/>
    </row>
    <row r="193" spans="2:54" s="51" customFormat="1" ht="36.75" customHeight="1" x14ac:dyDescent="0.3">
      <c r="B193" s="432" t="s">
        <v>264</v>
      </c>
      <c r="C193" s="433"/>
      <c r="D193" s="434"/>
      <c r="E193" s="52"/>
      <c r="F193" s="435" t="s">
        <v>265</v>
      </c>
      <c r="G193" s="436"/>
      <c r="H193" s="437"/>
      <c r="I193" s="52"/>
      <c r="J193" s="435" t="s">
        <v>266</v>
      </c>
      <c r="K193" s="436"/>
      <c r="L193" s="437"/>
      <c r="M193" s="52"/>
      <c r="N193" s="435" t="s">
        <v>267</v>
      </c>
      <c r="O193" s="436"/>
      <c r="P193" s="437"/>
      <c r="Q193" s="52"/>
      <c r="R193" s="435" t="s">
        <v>268</v>
      </c>
      <c r="S193" s="436"/>
      <c r="T193" s="437"/>
      <c r="U193" s="52"/>
      <c r="V193" s="435" t="s">
        <v>269</v>
      </c>
      <c r="W193" s="436"/>
      <c r="X193" s="437"/>
      <c r="Z193" s="435" t="s">
        <v>270</v>
      </c>
      <c r="AA193" s="436"/>
      <c r="AB193" s="437"/>
      <c r="AD193" s="435" t="s">
        <v>271</v>
      </c>
      <c r="AE193" s="436"/>
      <c r="AF193" s="437"/>
      <c r="AH193" s="266" t="s">
        <v>272</v>
      </c>
      <c r="AI193" s="266"/>
      <c r="AJ193" s="267" t="e">
        <f ca="1">_xll.RiskOutput("A0_C_N1_Entry_Citrus")+C203*1000000/G203*K203*O203*S203*W203*AA203*AE203</f>
        <v>#NAME?</v>
      </c>
      <c r="AK193" s="268" t="s">
        <v>286</v>
      </c>
      <c r="AL193" s="230"/>
      <c r="AM193" s="230"/>
      <c r="AN193" s="230"/>
      <c r="AO193" s="230"/>
      <c r="AP193" s="230"/>
      <c r="AQ193" s="230"/>
      <c r="AR193" s="230"/>
      <c r="AS193" s="230"/>
      <c r="AT193" s="272"/>
      <c r="AV193" s="68" t="s">
        <v>84</v>
      </c>
      <c r="AW193" s="69"/>
      <c r="AX193" s="69"/>
      <c r="AY193" s="69"/>
      <c r="AZ193" s="69"/>
      <c r="BA193" s="69"/>
      <c r="BB193" s="69"/>
    </row>
    <row r="194" spans="2:54" s="2" customFormat="1" ht="33" customHeight="1" x14ac:dyDescent="0.25">
      <c r="B194" s="416" t="s">
        <v>177</v>
      </c>
      <c r="C194" s="417"/>
      <c r="D194" s="418"/>
      <c r="F194" s="416" t="s">
        <v>173</v>
      </c>
      <c r="G194" s="417"/>
      <c r="H194" s="418"/>
      <c r="J194" s="416" t="s">
        <v>174</v>
      </c>
      <c r="K194" s="417"/>
      <c r="L194" s="418"/>
      <c r="N194" s="416" t="s">
        <v>175</v>
      </c>
      <c r="O194" s="417"/>
      <c r="P194" s="418"/>
      <c r="R194" s="416" t="s">
        <v>226</v>
      </c>
      <c r="S194" s="417"/>
      <c r="T194" s="418"/>
      <c r="V194" s="416" t="s">
        <v>176</v>
      </c>
      <c r="W194" s="417"/>
      <c r="X194" s="418"/>
      <c r="Z194" s="416" t="s">
        <v>125</v>
      </c>
      <c r="AA194" s="417"/>
      <c r="AB194" s="418"/>
      <c r="AD194" s="416" t="s">
        <v>125</v>
      </c>
      <c r="AE194" s="417"/>
      <c r="AF194" s="418"/>
      <c r="AH194" s="231"/>
      <c r="AI194" s="231"/>
      <c r="AJ194" s="231"/>
      <c r="AK194" s="268" t="s">
        <v>291</v>
      </c>
      <c r="AL194" s="231"/>
      <c r="AM194" s="231"/>
      <c r="AN194" s="231"/>
      <c r="AO194" s="231"/>
      <c r="AP194" s="231"/>
      <c r="AQ194" s="231"/>
      <c r="AR194" s="231"/>
      <c r="AS194" s="231"/>
      <c r="AT194" s="273"/>
      <c r="AV194" s="67"/>
      <c r="AW194" s="67"/>
      <c r="AX194" s="67"/>
      <c r="AY194" s="67"/>
      <c r="AZ194" s="67"/>
      <c r="BA194" s="67"/>
      <c r="BB194" s="67"/>
    </row>
    <row r="195" spans="2:54" s="2" customFormat="1" x14ac:dyDescent="0.25">
      <c r="B195" s="36"/>
      <c r="C195" s="37"/>
      <c r="D195" s="38"/>
      <c r="F195" s="32"/>
      <c r="G195" s="9"/>
      <c r="H195" s="33"/>
      <c r="J195" s="32"/>
      <c r="K195" s="9"/>
      <c r="L195" s="33"/>
      <c r="N195" s="32"/>
      <c r="O195" s="9"/>
      <c r="P195" s="33"/>
      <c r="R195" s="32"/>
      <c r="S195" s="9"/>
      <c r="T195" s="33"/>
      <c r="V195" s="32"/>
      <c r="W195" s="9"/>
      <c r="X195" s="33"/>
      <c r="Z195" s="32"/>
      <c r="AA195" s="9"/>
      <c r="AB195" s="33"/>
      <c r="AD195" s="32"/>
      <c r="AE195" s="9"/>
      <c r="AF195" s="33"/>
      <c r="AH195" s="70" t="s">
        <v>90</v>
      </c>
      <c r="AI195" s="70"/>
      <c r="AJ195" s="232" t="str">
        <f>AH193</f>
        <v>N1_Entry_Citrus=</v>
      </c>
      <c r="AK195" s="6"/>
      <c r="AL195" s="232" t="str">
        <f>B203</f>
        <v>C_N0_Import_Citrus</v>
      </c>
      <c r="AM195" s="232" t="str">
        <f>F203</f>
        <v>C_E1_Conv_t2Pcs</v>
      </c>
      <c r="AN195" s="232" t="str">
        <f>J203</f>
        <v>C_E2a_Inf_PreHarv</v>
      </c>
      <c r="AO195" s="232" t="str">
        <f>N203</f>
        <v>C_E2b_Surv_PostHarv</v>
      </c>
      <c r="AP195" s="232" t="str">
        <f>R203</f>
        <v>C_E2c_Surv_Cert</v>
      </c>
      <c r="AQ195" s="232" t="str">
        <f>V203</f>
        <v>C_E3_Surv_Transp</v>
      </c>
      <c r="AR195" s="232" t="str">
        <f>Z203</f>
        <v>C_E4_Surv_Insp</v>
      </c>
      <c r="AS195" s="232" t="str">
        <f>AD203</f>
        <v>C_E5_Prop_Host</v>
      </c>
      <c r="AT195" s="274"/>
      <c r="AV195" s="70" t="s">
        <v>91</v>
      </c>
      <c r="AW195" s="70" t="s">
        <v>92</v>
      </c>
      <c r="AX195" s="70" t="s">
        <v>93</v>
      </c>
      <c r="AY195" s="70" t="s">
        <v>94</v>
      </c>
      <c r="AZ195" s="70" t="s">
        <v>95</v>
      </c>
      <c r="BA195" s="70" t="s">
        <v>96</v>
      </c>
      <c r="BB195" s="70" t="s">
        <v>97</v>
      </c>
    </row>
    <row r="196" spans="2:54" s="2" customFormat="1" x14ac:dyDescent="0.25">
      <c r="B196" s="32" t="str">
        <f>B193</f>
        <v>C_N0_Import_Citrus</v>
      </c>
      <c r="C196" s="4" t="s">
        <v>98</v>
      </c>
      <c r="D196" s="33" t="s">
        <v>99</v>
      </c>
      <c r="F196" s="195" t="str">
        <f>F193</f>
        <v>C_E1_Conv_t2Pcs</v>
      </c>
      <c r="G196" s="4" t="s">
        <v>98</v>
      </c>
      <c r="H196" s="33" t="s">
        <v>99</v>
      </c>
      <c r="J196" s="32" t="str">
        <f>J193</f>
        <v>C_E2a_Inf_PreHarv</v>
      </c>
      <c r="K196" s="4" t="s">
        <v>98</v>
      </c>
      <c r="L196" s="33" t="s">
        <v>99</v>
      </c>
      <c r="N196" s="32" t="str">
        <f>N193</f>
        <v>C_E2b_Surv_PostHarv</v>
      </c>
      <c r="O196" s="4" t="s">
        <v>98</v>
      </c>
      <c r="P196" s="33" t="s">
        <v>99</v>
      </c>
      <c r="R196" s="32" t="str">
        <f>R193</f>
        <v>C_E2c_Surv_Cert</v>
      </c>
      <c r="S196" s="4" t="s">
        <v>98</v>
      </c>
      <c r="T196" s="33" t="s">
        <v>99</v>
      </c>
      <c r="V196" s="32" t="str">
        <f>V193</f>
        <v>C_E3_Surv_Transp</v>
      </c>
      <c r="W196" s="4" t="s">
        <v>98</v>
      </c>
      <c r="X196" s="33" t="s">
        <v>99</v>
      </c>
      <c r="Z196" s="32" t="str">
        <f>Z193</f>
        <v>C_E4_Surv_Insp</v>
      </c>
      <c r="AA196" s="4" t="s">
        <v>98</v>
      </c>
      <c r="AB196" s="33" t="s">
        <v>99</v>
      </c>
      <c r="AD196" s="32" t="str">
        <f>AD193</f>
        <v>C_E5_Prop_Host</v>
      </c>
      <c r="AE196" s="4" t="s">
        <v>98</v>
      </c>
      <c r="AF196" s="33" t="s">
        <v>99</v>
      </c>
      <c r="AH196" s="110">
        <v>0.01</v>
      </c>
      <c r="AI196" s="21"/>
      <c r="AJ196" s="333" t="e">
        <f ca="1">_xll.RiskPercentile($AJ$193,$AH196)</f>
        <v>#NAME?</v>
      </c>
      <c r="AK196" s="6"/>
      <c r="AL196" s="60" t="e">
        <f ca="1">_xll.RiskPercentile($C$203,$AH196)</f>
        <v>#NAME?</v>
      </c>
      <c r="AM196" s="110" t="e">
        <f ca="1">_xll.RiskPercentile($G$203,$AH196)</f>
        <v>#NAME?</v>
      </c>
      <c r="AN196" s="234" t="e">
        <f ca="1">_xll.RiskPercentile($K$203,$AH196)</f>
        <v>#NAME?</v>
      </c>
      <c r="AO196" s="65" t="e">
        <f ca="1">_xll.RiskPercentile($O$203,$AH196)</f>
        <v>#NAME?</v>
      </c>
      <c r="AP196" s="110" t="e">
        <f ca="1">_xll.RiskPercentile($S$203,$AH196)</f>
        <v>#NAME?</v>
      </c>
      <c r="AQ196" s="110" t="e">
        <f ca="1">_xll.RiskPercentile($W$203,$AH196)</f>
        <v>#NAME?</v>
      </c>
      <c r="AR196" s="110" t="e">
        <f ca="1">_xll.RiskPercentile($AA$203,$AH196)</f>
        <v>#NAME?</v>
      </c>
      <c r="AS196" s="110" t="e">
        <f ca="1">_xll.RiskPercentile($AE$203,$AH196)</f>
        <v>#NAME?</v>
      </c>
      <c r="AT196" s="275"/>
      <c r="AV196" s="70" t="s">
        <v>100</v>
      </c>
      <c r="AW196" s="70" t="s">
        <v>352</v>
      </c>
      <c r="AX196" s="70" t="s">
        <v>70</v>
      </c>
      <c r="AY196" s="70" t="s">
        <v>139</v>
      </c>
      <c r="AZ196" s="16">
        <v>0.504</v>
      </c>
      <c r="BA196" s="16">
        <v>0.25401600000000002</v>
      </c>
      <c r="BB196" s="394">
        <v>0.58821241003695779</v>
      </c>
    </row>
    <row r="197" spans="2:54" s="2" customFormat="1" x14ac:dyDescent="0.25">
      <c r="B197" s="189">
        <v>350</v>
      </c>
      <c r="C197" s="4">
        <v>0.01</v>
      </c>
      <c r="D197" s="213" t="e">
        <f ca="1">_xll.RiskPercentile(C203,C197)</f>
        <v>#NAME?</v>
      </c>
      <c r="F197" s="194"/>
      <c r="G197" s="4">
        <v>0.01</v>
      </c>
      <c r="H197" s="152" t="e">
        <f ca="1">_xll.RiskPercentile(G203,G197)</f>
        <v>#NAME?</v>
      </c>
      <c r="J197" s="211">
        <v>9.9999999999999995E-7</v>
      </c>
      <c r="K197" s="4">
        <v>0.01</v>
      </c>
      <c r="L197" s="153" t="e">
        <f ca="1">_xll.RiskPercentile(K203,K197)</f>
        <v>#NAME?</v>
      </c>
      <c r="N197" s="254">
        <v>0</v>
      </c>
      <c r="O197" s="4">
        <v>0.01</v>
      </c>
      <c r="P197" s="153" t="e">
        <f ca="1">_xll.RiskPercentile(O203,O197)</f>
        <v>#NAME?</v>
      </c>
      <c r="R197" s="173">
        <v>0.98499999999999999</v>
      </c>
      <c r="S197" s="4">
        <v>0.01</v>
      </c>
      <c r="T197" s="133" t="e">
        <f ca="1">_xll.RiskPercentile(S203,S197)</f>
        <v>#NAME?</v>
      </c>
      <c r="V197" s="173"/>
      <c r="W197" s="4">
        <v>0.01</v>
      </c>
      <c r="X197" s="133" t="e">
        <f ca="1">_xll.RiskPercentile(W203,W197)</f>
        <v>#NAME?</v>
      </c>
      <c r="Z197" s="173">
        <v>0.98499999999999999</v>
      </c>
      <c r="AA197" s="4">
        <v>0.01</v>
      </c>
      <c r="AB197" s="256" t="e">
        <f ca="1">_xll.RiskPercentile(AA203,AA197)</f>
        <v>#NAME?</v>
      </c>
      <c r="AD197" s="191">
        <v>0</v>
      </c>
      <c r="AE197" s="4">
        <v>0.01</v>
      </c>
      <c r="AF197" s="259" t="e">
        <f ca="1">_xll.RiskPercentile(AE203,AE197)</f>
        <v>#NAME?</v>
      </c>
      <c r="AH197" s="111">
        <v>0.05</v>
      </c>
      <c r="AI197" s="16"/>
      <c r="AJ197" s="334" t="e">
        <f ca="1">_xll.RiskPercentile($AJ$193,$AH197)</f>
        <v>#NAME?</v>
      </c>
      <c r="AK197" s="6"/>
      <c r="AL197" s="61" t="e">
        <f ca="1">_xll.RiskPercentile($C$203,$AH197)</f>
        <v>#NAME?</v>
      </c>
      <c r="AM197" s="111" t="e">
        <f ca="1">_xll.RiskPercentile($G$203,$AH197)</f>
        <v>#NAME?</v>
      </c>
      <c r="AN197" s="235" t="e">
        <f ca="1">_xll.RiskPercentile($K$203,$AH197)</f>
        <v>#NAME?</v>
      </c>
      <c r="AO197" s="50" t="e">
        <f ca="1">_xll.RiskPercentile($O$203,$AH197)</f>
        <v>#NAME?</v>
      </c>
      <c r="AP197" s="111" t="e">
        <f ca="1">_xll.RiskPercentile($S$203,$AH197)</f>
        <v>#NAME?</v>
      </c>
      <c r="AQ197" s="111" t="e">
        <f ca="1">_xll.RiskPercentile($W$203,$AH197)</f>
        <v>#NAME?</v>
      </c>
      <c r="AR197" s="111" t="e">
        <f ca="1">_xll.RiskPercentile($AA$203,$AH197)</f>
        <v>#NAME?</v>
      </c>
      <c r="AS197" s="111" t="e">
        <f ca="1">_xll.RiskPercentile($AE$203,$AH197)</f>
        <v>#NAME?</v>
      </c>
      <c r="AT197" s="275"/>
      <c r="AV197" s="70" t="s">
        <v>101</v>
      </c>
      <c r="AW197" s="70" t="s">
        <v>353</v>
      </c>
      <c r="AX197" s="70" t="s">
        <v>267</v>
      </c>
      <c r="AY197" s="70" t="s">
        <v>354</v>
      </c>
      <c r="AZ197" s="16">
        <v>0.36799999999999999</v>
      </c>
      <c r="BA197" s="16">
        <v>0.13542399999999999</v>
      </c>
      <c r="BB197" s="394">
        <v>0.31359472402071115</v>
      </c>
    </row>
    <row r="198" spans="2:54" s="2" customFormat="1" x14ac:dyDescent="0.25">
      <c r="B198" s="189">
        <v>500</v>
      </c>
      <c r="C198" s="4">
        <v>0.25</v>
      </c>
      <c r="D198" s="213" t="e">
        <f ca="1">_xll.RiskPercentile(C203,C198)</f>
        <v>#NAME?</v>
      </c>
      <c r="F198" s="194"/>
      <c r="G198" s="4">
        <v>0.25</v>
      </c>
      <c r="H198" s="152" t="e">
        <f ca="1">_xll.RiskPercentile(G203,G198)</f>
        <v>#NAME?</v>
      </c>
      <c r="J198" s="211">
        <v>1.0000000000000001E-5</v>
      </c>
      <c r="K198" s="4">
        <v>0.25</v>
      </c>
      <c r="L198" s="153" t="e">
        <f ca="1">_xll.RiskPercentile(K203,K198)</f>
        <v>#NAME?</v>
      </c>
      <c r="N198" s="254">
        <v>3.0000000000000001E-5</v>
      </c>
      <c r="O198" s="4">
        <v>0.25</v>
      </c>
      <c r="P198" s="153" t="e">
        <f ca="1">_xll.RiskPercentile(O203,O198)</f>
        <v>#NAME?</v>
      </c>
      <c r="R198" s="173">
        <v>0.99199999999999999</v>
      </c>
      <c r="S198" s="4">
        <v>0.25</v>
      </c>
      <c r="T198" s="133" t="e">
        <f ca="1">_xll.RiskPercentile(S203,S198)</f>
        <v>#NAME?</v>
      </c>
      <c r="V198" s="173"/>
      <c r="W198" s="4">
        <v>0.25</v>
      </c>
      <c r="X198" s="133" t="e">
        <f ca="1">_xll.RiskPercentile(W203,W198)</f>
        <v>#NAME?</v>
      </c>
      <c r="Z198" s="173">
        <v>0.99199999999999999</v>
      </c>
      <c r="AA198" s="4">
        <v>0.25</v>
      </c>
      <c r="AB198" s="256" t="e">
        <f ca="1">_xll.RiskPercentile(AA203,AA198)</f>
        <v>#NAME?</v>
      </c>
      <c r="AD198" s="191">
        <v>5.0000000000000002E-5</v>
      </c>
      <c r="AE198" s="4">
        <v>0.25</v>
      </c>
      <c r="AF198" s="259" t="e">
        <f ca="1">_xll.RiskPercentile(AE203,AE198)</f>
        <v>#NAME?</v>
      </c>
      <c r="AH198" s="111">
        <v>0.1</v>
      </c>
      <c r="AI198" s="16"/>
      <c r="AJ198" s="334" t="e">
        <f ca="1">_xll.RiskPercentile($AJ$193,$AH198)</f>
        <v>#NAME?</v>
      </c>
      <c r="AK198" s="6"/>
      <c r="AL198" s="61" t="e">
        <f ca="1">_xll.RiskPercentile($C$203,$AH198)</f>
        <v>#NAME?</v>
      </c>
      <c r="AM198" s="111" t="e">
        <f ca="1">_xll.RiskPercentile($G$203,$AH198)</f>
        <v>#NAME?</v>
      </c>
      <c r="AN198" s="235" t="e">
        <f ca="1">_xll.RiskPercentile($K$203,$AH198)</f>
        <v>#NAME?</v>
      </c>
      <c r="AO198" s="50" t="e">
        <f ca="1">_xll.RiskPercentile($O$203,$AH198)</f>
        <v>#NAME?</v>
      </c>
      <c r="AP198" s="111" t="e">
        <f ca="1">_xll.RiskPercentile($S$203,$AH198)</f>
        <v>#NAME?</v>
      </c>
      <c r="AQ198" s="111" t="e">
        <f ca="1">_xll.RiskPercentile($W$203,$AH198)</f>
        <v>#NAME?</v>
      </c>
      <c r="AR198" s="111" t="e">
        <f ca="1">_xll.RiskPercentile($AA$203,$AH198)</f>
        <v>#NAME?</v>
      </c>
      <c r="AS198" s="111" t="e">
        <f ca="1">_xll.RiskPercentile($AE$203,$AH198)</f>
        <v>#NAME?</v>
      </c>
      <c r="AT198" s="275"/>
      <c r="AV198" s="70" t="s">
        <v>102</v>
      </c>
      <c r="AW198" s="70" t="s">
        <v>355</v>
      </c>
      <c r="AX198" s="70" t="s">
        <v>356</v>
      </c>
      <c r="AY198" s="70" t="s">
        <v>357</v>
      </c>
      <c r="AZ198" s="16">
        <v>0.20200000000000001</v>
      </c>
      <c r="BA198" s="16">
        <v>4.0804000000000007E-2</v>
      </c>
      <c r="BB198" s="394">
        <v>9.4487824306925663E-2</v>
      </c>
    </row>
    <row r="199" spans="2:54" s="2" customFormat="1" x14ac:dyDescent="0.25">
      <c r="B199" s="189">
        <v>550</v>
      </c>
      <c r="C199" s="4">
        <v>0.5</v>
      </c>
      <c r="D199" s="213" t="e">
        <f ca="1">_xll.RiskPercentile(C203,C199)</f>
        <v>#NAME?</v>
      </c>
      <c r="F199" s="194"/>
      <c r="G199" s="4">
        <v>0.5</v>
      </c>
      <c r="H199" s="152" t="e">
        <f ca="1">_xll.RiskPercentile(G203,G199)</f>
        <v>#NAME?</v>
      </c>
      <c r="J199" s="211">
        <v>1E-4</v>
      </c>
      <c r="K199" s="4">
        <v>0.5</v>
      </c>
      <c r="L199" s="153" t="e">
        <f ca="1">_xll.RiskPercentile(K203,K199)</f>
        <v>#NAME?</v>
      </c>
      <c r="N199" s="254">
        <v>5.0000000000000002E-5</v>
      </c>
      <c r="O199" s="4">
        <v>0.5</v>
      </c>
      <c r="P199" s="153" t="e">
        <f ca="1">_xll.RiskPercentile(O203,O199)</f>
        <v>#NAME?</v>
      </c>
      <c r="R199" s="173">
        <v>0.99399999999999999</v>
      </c>
      <c r="S199" s="4">
        <v>0.5</v>
      </c>
      <c r="T199" s="133" t="e">
        <f ca="1">_xll.RiskPercentile(S203,S199)</f>
        <v>#NAME?</v>
      </c>
      <c r="V199" s="173"/>
      <c r="W199" s="4">
        <v>0.5</v>
      </c>
      <c r="X199" s="133" t="e">
        <f ca="1">_xll.RiskPercentile(W203,W199)</f>
        <v>#NAME?</v>
      </c>
      <c r="Z199" s="173">
        <v>0.99399999999999999</v>
      </c>
      <c r="AA199" s="4">
        <v>0.5</v>
      </c>
      <c r="AB199" s="256" t="e">
        <f ca="1">_xll.RiskPercentile(AA203,AA199)</f>
        <v>#NAME?</v>
      </c>
      <c r="AD199" s="191">
        <v>1E-4</v>
      </c>
      <c r="AE199" s="4">
        <v>0.5</v>
      </c>
      <c r="AF199" s="259" t="e">
        <f ca="1">_xll.RiskPercentile(AE203,AE199)</f>
        <v>#NAME?</v>
      </c>
      <c r="AH199" s="111">
        <v>0.16600000000000001</v>
      </c>
      <c r="AI199" s="16"/>
      <c r="AJ199" s="334" t="e">
        <f ca="1">_xll.RiskPercentile($AJ$193,$AH199)</f>
        <v>#NAME?</v>
      </c>
      <c r="AK199" s="6"/>
      <c r="AL199" s="61" t="e">
        <f ca="1">_xll.RiskPercentile($C$203,$AH199)</f>
        <v>#NAME?</v>
      </c>
      <c r="AM199" s="111" t="e">
        <f ca="1">_xll.RiskPercentile($G$203,$AH199)</f>
        <v>#NAME?</v>
      </c>
      <c r="AN199" s="235" t="e">
        <f ca="1">_xll.RiskPercentile($K$203,$AH199)</f>
        <v>#NAME?</v>
      </c>
      <c r="AO199" s="50" t="e">
        <f ca="1">_xll.RiskPercentile($O$203,$AH199)</f>
        <v>#NAME?</v>
      </c>
      <c r="AP199" s="111" t="e">
        <f ca="1">_xll.RiskPercentile($S$203,$AH199)</f>
        <v>#NAME?</v>
      </c>
      <c r="AQ199" s="111" t="e">
        <f ca="1">_xll.RiskPercentile($W$203,$AH199)</f>
        <v>#NAME?</v>
      </c>
      <c r="AR199" s="111" t="e">
        <f ca="1">_xll.RiskPercentile($AA$203,$AH199)</f>
        <v>#NAME?</v>
      </c>
      <c r="AS199" s="111" t="e">
        <f ca="1">_xll.RiskPercentile($AE$203,$AH199)</f>
        <v>#NAME?</v>
      </c>
      <c r="AT199" s="275"/>
      <c r="AV199" s="70" t="s">
        <v>117</v>
      </c>
      <c r="AW199" s="70" t="s">
        <v>358</v>
      </c>
      <c r="AX199" s="70" t="s">
        <v>264</v>
      </c>
      <c r="AY199" s="70" t="s">
        <v>359</v>
      </c>
      <c r="AZ199" s="16">
        <v>0.04</v>
      </c>
      <c r="BA199" s="16">
        <v>1.6000000000000001E-3</v>
      </c>
      <c r="BB199" s="394">
        <v>3.7050416354053781E-3</v>
      </c>
    </row>
    <row r="200" spans="2:54" s="2" customFormat="1" x14ac:dyDescent="0.25">
      <c r="B200" s="189">
        <v>600</v>
      </c>
      <c r="C200" s="4">
        <v>0.75</v>
      </c>
      <c r="D200" s="213" t="e">
        <f ca="1">_xll.RiskPercentile(C203,C200)</f>
        <v>#NAME?</v>
      </c>
      <c r="F200" s="194"/>
      <c r="G200" s="4">
        <v>0.75</v>
      </c>
      <c r="H200" s="152" t="e">
        <f ca="1">_xll.RiskPercentile(G203,G200)</f>
        <v>#NAME?</v>
      </c>
      <c r="J200" s="211">
        <v>2.9999999999999997E-4</v>
      </c>
      <c r="K200" s="4">
        <v>0.75</v>
      </c>
      <c r="L200" s="153" t="e">
        <f ca="1">_xll.RiskPercentile(K203,K200)</f>
        <v>#NAME?</v>
      </c>
      <c r="N200" s="254">
        <v>1E-4</v>
      </c>
      <c r="O200" s="4">
        <v>0.75</v>
      </c>
      <c r="P200" s="153" t="e">
        <f ca="1">_xll.RiskPercentile(O203,O200)</f>
        <v>#NAME?</v>
      </c>
      <c r="R200" s="173">
        <v>0.996</v>
      </c>
      <c r="S200" s="4">
        <v>0.75</v>
      </c>
      <c r="T200" s="133" t="e">
        <f ca="1">_xll.RiskPercentile(S203,S200)</f>
        <v>#NAME?</v>
      </c>
      <c r="V200" s="173"/>
      <c r="W200" s="4">
        <v>0.75</v>
      </c>
      <c r="X200" s="133" t="e">
        <f ca="1">_xll.RiskPercentile(W203,W200)</f>
        <v>#NAME?</v>
      </c>
      <c r="Z200" s="173">
        <v>0.996</v>
      </c>
      <c r="AA200" s="4">
        <v>0.75</v>
      </c>
      <c r="AB200" s="256" t="e">
        <f ca="1">_xll.RiskPercentile(AA203,AA200)</f>
        <v>#NAME?</v>
      </c>
      <c r="AD200" s="191">
        <v>1.4999999999999999E-4</v>
      </c>
      <c r="AE200" s="4">
        <v>0.75</v>
      </c>
      <c r="AF200" s="259" t="e">
        <f ca="1">_xll.RiskPercentile(AE203,AE200)</f>
        <v>#NAME?</v>
      </c>
      <c r="AH200" s="110">
        <v>0.25</v>
      </c>
      <c r="AI200" s="21"/>
      <c r="AJ200" s="333" t="e">
        <f ca="1">_xll.RiskPercentile($AJ$193,$AH200)</f>
        <v>#NAME?</v>
      </c>
      <c r="AK200" s="6"/>
      <c r="AL200" s="60" t="e">
        <f ca="1">_xll.RiskPercentile($C$203,$AH200)</f>
        <v>#NAME?</v>
      </c>
      <c r="AM200" s="110" t="e">
        <f ca="1">_xll.RiskPercentile($G$203,$AH200)</f>
        <v>#NAME?</v>
      </c>
      <c r="AN200" s="234" t="e">
        <f ca="1">_xll.RiskPercentile($K$203,$AH200)</f>
        <v>#NAME?</v>
      </c>
      <c r="AO200" s="65" t="e">
        <f ca="1">_xll.RiskPercentile($O$203,$AH200)</f>
        <v>#NAME?</v>
      </c>
      <c r="AP200" s="110" t="e">
        <f ca="1">_xll.RiskPercentile($S$203,$AH200)</f>
        <v>#NAME?</v>
      </c>
      <c r="AQ200" s="110" t="e">
        <f ca="1">_xll.RiskPercentile($W$203,$AH200)</f>
        <v>#NAME?</v>
      </c>
      <c r="AR200" s="110" t="e">
        <f ca="1">_xll.RiskPercentile($AA$203,$AH200)</f>
        <v>#NAME?</v>
      </c>
      <c r="AS200" s="110" t="e">
        <f ca="1">_xll.RiskPercentile($AE$203,$AH200)</f>
        <v>#NAME?</v>
      </c>
      <c r="AT200" s="275"/>
      <c r="AV200" s="70" t="s">
        <v>103</v>
      </c>
      <c r="AW200" s="70" t="s">
        <v>362</v>
      </c>
      <c r="AX200" s="70" t="s">
        <v>363</v>
      </c>
      <c r="AY200" s="70" t="s">
        <v>364</v>
      </c>
      <c r="AZ200" s="16">
        <v>0</v>
      </c>
      <c r="BA200" s="16">
        <v>0</v>
      </c>
      <c r="BB200" s="394">
        <v>0</v>
      </c>
    </row>
    <row r="201" spans="2:54" s="2" customFormat="1" x14ac:dyDescent="0.25">
      <c r="B201" s="189">
        <v>650</v>
      </c>
      <c r="C201" s="4">
        <v>0.99</v>
      </c>
      <c r="D201" s="213" t="e">
        <f ca="1">_xll.RiskPercentile(C203,C201)</f>
        <v>#NAME?</v>
      </c>
      <c r="F201" s="194"/>
      <c r="G201" s="4">
        <v>0.99</v>
      </c>
      <c r="H201" s="152" t="e">
        <f ca="1">_xll.RiskPercentile(G203,G201)</f>
        <v>#NAME?</v>
      </c>
      <c r="J201" s="211">
        <v>1E-3</v>
      </c>
      <c r="K201" s="4">
        <v>0.99</v>
      </c>
      <c r="L201" s="153" t="e">
        <f ca="1">_xll.RiskPercentile(K203,K201)</f>
        <v>#NAME?</v>
      </c>
      <c r="N201" s="254">
        <v>5.0000000000000001E-4</v>
      </c>
      <c r="O201" s="4">
        <v>0.99</v>
      </c>
      <c r="P201" s="153" t="e">
        <f ca="1">_xll.RiskPercentile(O203,O201)</f>
        <v>#NAME?</v>
      </c>
      <c r="R201" s="173">
        <v>1</v>
      </c>
      <c r="S201" s="4">
        <v>0.99</v>
      </c>
      <c r="T201" s="133" t="e">
        <f ca="1">_xll.RiskPercentile(S203,S201)</f>
        <v>#NAME?</v>
      </c>
      <c r="V201" s="173"/>
      <c r="W201" s="4">
        <v>0.99</v>
      </c>
      <c r="X201" s="133" t="e">
        <f ca="1">_xll.RiskPercentile(W203,W201)</f>
        <v>#NAME?</v>
      </c>
      <c r="Z201" s="173">
        <v>1</v>
      </c>
      <c r="AA201" s="4">
        <v>0.99</v>
      </c>
      <c r="AB201" s="256" t="e">
        <f ca="1">_xll.RiskPercentile(AA203,AA201)</f>
        <v>#NAME?</v>
      </c>
      <c r="AD201" s="191">
        <v>2.0000000000000001E-4</v>
      </c>
      <c r="AE201" s="4">
        <v>0.99</v>
      </c>
      <c r="AF201" s="259" t="e">
        <f ca="1">_xll.RiskPercentile(AE203,AE201)</f>
        <v>#NAME?</v>
      </c>
      <c r="AH201" s="113">
        <v>0.33300000000000002</v>
      </c>
      <c r="AI201" s="18"/>
      <c r="AJ201" s="337" t="e">
        <f ca="1">_xll.RiskPercentile($AJ$193,$AH201)</f>
        <v>#NAME?</v>
      </c>
      <c r="AK201" s="7"/>
      <c r="AL201" s="63" t="e">
        <f ca="1">_xll.RiskPercentile($C$203,$AH201)</f>
        <v>#NAME?</v>
      </c>
      <c r="AM201" s="113" t="e">
        <f ca="1">_xll.RiskPercentile($G$203,$AH201)</f>
        <v>#NAME?</v>
      </c>
      <c r="AN201" s="236" t="e">
        <f ca="1">_xll.RiskPercentile($K$203,$AH201)</f>
        <v>#NAME?</v>
      </c>
      <c r="AO201" s="19" t="e">
        <f ca="1">_xll.RiskPercentile($O$203,$AH201)</f>
        <v>#NAME?</v>
      </c>
      <c r="AP201" s="113" t="e">
        <f ca="1">_xll.RiskPercentile($S$203,$AH201)</f>
        <v>#NAME?</v>
      </c>
      <c r="AQ201" s="113" t="e">
        <f ca="1">_xll.RiskPercentile($W$203,$AH201)</f>
        <v>#NAME?</v>
      </c>
      <c r="AR201" s="113" t="e">
        <f ca="1">_xll.RiskPercentile($AA$203,$AH201)</f>
        <v>#NAME?</v>
      </c>
      <c r="AS201" s="113" t="e">
        <f ca="1">_xll.RiskPercentile($AE$203,$AH201)</f>
        <v>#NAME?</v>
      </c>
      <c r="AT201" s="276"/>
      <c r="AV201" s="70" t="s">
        <v>103</v>
      </c>
      <c r="AW201" s="70" t="s">
        <v>360</v>
      </c>
      <c r="AX201" s="70" t="s">
        <v>268</v>
      </c>
      <c r="AY201" s="70" t="s">
        <v>361</v>
      </c>
      <c r="AZ201" s="16">
        <v>0</v>
      </c>
      <c r="BA201" s="16">
        <v>0</v>
      </c>
      <c r="BB201" s="394">
        <v>0</v>
      </c>
    </row>
    <row r="202" spans="2:54" s="2" customFormat="1" x14ac:dyDescent="0.25">
      <c r="B202" s="32"/>
      <c r="C202" s="1"/>
      <c r="D202" s="35"/>
      <c r="F202" s="32"/>
      <c r="G202" s="1"/>
      <c r="H202" s="35"/>
      <c r="J202" s="32"/>
      <c r="K202" s="1"/>
      <c r="L202" s="35"/>
      <c r="N202" s="32"/>
      <c r="O202" s="1"/>
      <c r="P202" s="35"/>
      <c r="R202" s="32"/>
      <c r="S202" s="1"/>
      <c r="T202" s="35"/>
      <c r="V202" s="32"/>
      <c r="W202" s="1"/>
      <c r="X202" s="35"/>
      <c r="Z202" s="32"/>
      <c r="AA202" s="1"/>
      <c r="AB202" s="35"/>
      <c r="AD202" s="32"/>
      <c r="AE202" s="1"/>
      <c r="AF202" s="35"/>
      <c r="AH202" s="112">
        <v>0.5</v>
      </c>
      <c r="AI202" s="24"/>
      <c r="AJ202" s="411" t="e">
        <f ca="1">_xll.RiskPercentile($AJ$193,$AH202)</f>
        <v>#NAME?</v>
      </c>
      <c r="AK202" s="7"/>
      <c r="AL202" s="62" t="e">
        <f ca="1">_xll.RiskPercentile($C$203,$AH202)</f>
        <v>#NAME?</v>
      </c>
      <c r="AM202" s="112" t="e">
        <f ca="1">_xll.RiskPercentile($G$203,$AH202)</f>
        <v>#NAME?</v>
      </c>
      <c r="AN202" s="237" t="e">
        <f ca="1">_xll.RiskPercentile($K$203,$AH202)</f>
        <v>#NAME?</v>
      </c>
      <c r="AO202" s="66" t="e">
        <f ca="1">_xll.RiskPercentile($O$203,$AH202)</f>
        <v>#NAME?</v>
      </c>
      <c r="AP202" s="112" t="e">
        <f ca="1">_xll.RiskPercentile($S$203,$AH202)</f>
        <v>#NAME?</v>
      </c>
      <c r="AQ202" s="112" t="e">
        <f ca="1">_xll.RiskPercentile($W$203,$AH202)</f>
        <v>#NAME?</v>
      </c>
      <c r="AR202" s="112" t="e">
        <f ca="1">_xll.RiskPercentile($AA$203,$AH202)</f>
        <v>#NAME?</v>
      </c>
      <c r="AS202" s="112" t="e">
        <f ca="1">_xll.RiskPercentile($AE$203,$AH202)</f>
        <v>#NAME?</v>
      </c>
      <c r="AT202" s="276"/>
      <c r="AV202" s="70"/>
      <c r="AW202" s="70"/>
      <c r="AX202" s="70"/>
      <c r="AY202" s="70"/>
      <c r="AZ202" s="16"/>
      <c r="BA202" s="16">
        <v>0</v>
      </c>
      <c r="BB202" s="394">
        <v>0</v>
      </c>
    </row>
    <row r="203" spans="2:54" s="2" customFormat="1" x14ac:dyDescent="0.25">
      <c r="B203" s="32" t="str">
        <f>B193</f>
        <v>C_N0_Import_Citrus</v>
      </c>
      <c r="C203" s="264" t="e">
        <f ca="1">_xll.RiskGamma(69.582,7.907,_xll.RiskName("C_N0_Import_Citrus"),_xll.RiskFit("C_Import_Citrus_E0","RMSErr"))</f>
        <v>#NAME?</v>
      </c>
      <c r="D203" s="35" t="s">
        <v>108</v>
      </c>
      <c r="F203" s="32" t="str">
        <f>F193</f>
        <v>C_E1_Conv_t2Pcs</v>
      </c>
      <c r="G203" s="241">
        <v>0.128</v>
      </c>
      <c r="H203" s="35" t="s">
        <v>106</v>
      </c>
      <c r="J203" s="32" t="str">
        <f>J193</f>
        <v>C_E2a_Inf_PreHarv</v>
      </c>
      <c r="K203" s="260" t="e">
        <f ca="1">_xll.RiskGamma(0.45043,0.00049314,_xll.RiskName("C_Inf_PreHarv"),_xll.RiskFit("C_Inf_PreHarv","RMSErr"))</f>
        <v>#NAME?</v>
      </c>
      <c r="L203" s="35" t="s">
        <v>108</v>
      </c>
      <c r="N203" s="32" t="str">
        <f>N193</f>
        <v>C_E2b_Surv_PostHarv</v>
      </c>
      <c r="O203" s="260" t="e">
        <f ca="1">_xll.RiskLognorm(0.0000789623,0.0000882821,_xll.RiskName("C_E2b_Surv_PostHarv"),_xll.RiskFit("C_E2b_Surv_PostHarv","RMSErr"))</f>
        <v>#NAME?</v>
      </c>
      <c r="P203" s="35" t="s">
        <v>219</v>
      </c>
      <c r="R203" s="32" t="str">
        <f>R193</f>
        <v>C_E2c_Surv_Cert</v>
      </c>
      <c r="S203" s="238" t="e">
        <f ca="1">1-_xll.RiskWeibull(2.279,0.006978,_xll.RiskName("C_E2c_Surv_Cert"),_xll.RiskFit("C_Surv_PreExport","RMSErr"))</f>
        <v>#NAME?</v>
      </c>
      <c r="T203" s="35" t="s">
        <v>109</v>
      </c>
      <c r="V203" s="32" t="str">
        <f>V193</f>
        <v>C_E3_Surv_Transp</v>
      </c>
      <c r="W203" s="238">
        <v>1</v>
      </c>
      <c r="X203" s="35" t="s">
        <v>106</v>
      </c>
      <c r="Z203" s="32" t="str">
        <f>Z193</f>
        <v>C_E4_Surv_Insp</v>
      </c>
      <c r="AA203" s="257" t="e">
        <f ca="1">1-_xll.RiskWeibull(2.279,0.006978,_xll.RiskName("C_E3_Surv_Insp"),_xll.RiskFit("C_Surv_Insp","RMSErr"))</f>
        <v>#NAME?</v>
      </c>
      <c r="AB203" s="35" t="s">
        <v>109</v>
      </c>
      <c r="AD203" s="32" t="str">
        <f>AD193</f>
        <v>C_E5_Prop_Host</v>
      </c>
      <c r="AE203" s="261" t="e">
        <f ca="1">_xll.RiskWeibull(1.7224,0.00011722,_xll.RiskName("C_E5_Prop_Host_E11"),_xll.RiskFit("C_Prop_Host_E11","RMSErr"))</f>
        <v>#NAME?</v>
      </c>
      <c r="AF203" s="35" t="s">
        <v>109</v>
      </c>
      <c r="AH203" s="113">
        <v>0.66700000000000004</v>
      </c>
      <c r="AI203" s="18"/>
      <c r="AJ203" s="337" t="e">
        <f ca="1">_xll.RiskPercentile($AJ$193,$AH203)</f>
        <v>#NAME?</v>
      </c>
      <c r="AK203" s="7"/>
      <c r="AL203" s="63" t="e">
        <f ca="1">_xll.RiskPercentile($C$203,$AH203)</f>
        <v>#NAME?</v>
      </c>
      <c r="AM203" s="113" t="e">
        <f ca="1">_xll.RiskPercentile($G$203,$AH203)</f>
        <v>#NAME?</v>
      </c>
      <c r="AN203" s="236" t="e">
        <f ca="1">_xll.RiskPercentile($K$203,$AH203)</f>
        <v>#NAME?</v>
      </c>
      <c r="AO203" s="19" t="e">
        <f ca="1">_xll.RiskPercentile($O$203,$AH203)</f>
        <v>#NAME?</v>
      </c>
      <c r="AP203" s="113" t="e">
        <f ca="1">_xll.RiskPercentile($S$203,$AH203)</f>
        <v>#NAME?</v>
      </c>
      <c r="AQ203" s="113" t="e">
        <f ca="1">_xll.RiskPercentile($W$203,$AH203)</f>
        <v>#NAME?</v>
      </c>
      <c r="AR203" s="113" t="e">
        <f ca="1">_xll.RiskPercentile($AA$203,$AH203)</f>
        <v>#NAME?</v>
      </c>
      <c r="AS203" s="113" t="e">
        <f ca="1">_xll.RiskPercentile($AE$203,$AH203)</f>
        <v>#NAME?</v>
      </c>
      <c r="AT203" s="276"/>
      <c r="AV203" s="70"/>
      <c r="AW203" s="70"/>
      <c r="AX203" s="70"/>
      <c r="AY203" s="70"/>
      <c r="AZ203" s="16"/>
      <c r="BA203" s="16">
        <v>0</v>
      </c>
      <c r="BB203" s="394">
        <v>0</v>
      </c>
    </row>
    <row r="204" spans="2:54" s="2" customFormat="1" x14ac:dyDescent="0.25">
      <c r="B204" s="36"/>
      <c r="C204" s="6"/>
      <c r="D204" s="28"/>
      <c r="F204" s="36"/>
      <c r="G204" s="37"/>
      <c r="H204" s="38"/>
      <c r="J204" s="36"/>
      <c r="K204" s="37"/>
      <c r="L204" s="38"/>
      <c r="N204" s="39"/>
      <c r="O204" s="104"/>
      <c r="P204" s="38"/>
      <c r="R204" s="36"/>
      <c r="S204" s="37"/>
      <c r="T204" s="38"/>
      <c r="V204" s="36"/>
      <c r="W204" s="37"/>
      <c r="X204" s="38"/>
      <c r="Z204" s="36"/>
      <c r="AA204" s="37"/>
      <c r="AB204" s="38"/>
      <c r="AD204" s="36"/>
      <c r="AE204" s="37"/>
      <c r="AF204" s="38"/>
      <c r="AH204" s="110">
        <v>0.75</v>
      </c>
      <c r="AI204" s="21"/>
      <c r="AJ204" s="333" t="e">
        <f ca="1">_xll.RiskPercentile($AJ$193,$AH204)</f>
        <v>#NAME?</v>
      </c>
      <c r="AK204" s="6"/>
      <c r="AL204" s="60" t="e">
        <f ca="1">_xll.RiskPercentile($C$203,$AH204)</f>
        <v>#NAME?</v>
      </c>
      <c r="AM204" s="110" t="e">
        <f ca="1">_xll.RiskPercentile($G$203,$AH204)</f>
        <v>#NAME?</v>
      </c>
      <c r="AN204" s="234" t="e">
        <f ca="1">_xll.RiskPercentile($K$203,$AH204)</f>
        <v>#NAME?</v>
      </c>
      <c r="AO204" s="65" t="e">
        <f ca="1">_xll.RiskPercentile($O$203,$AH204)</f>
        <v>#NAME?</v>
      </c>
      <c r="AP204" s="110" t="e">
        <f ca="1">_xll.RiskPercentile($S$203,$AH204)</f>
        <v>#NAME?</v>
      </c>
      <c r="AQ204" s="110" t="e">
        <f ca="1">_xll.RiskPercentile($W$203,$AH204)</f>
        <v>#NAME?</v>
      </c>
      <c r="AR204" s="110" t="e">
        <f ca="1">_xll.RiskPercentile($AA$203,$AH204)</f>
        <v>#NAME?</v>
      </c>
      <c r="AS204" s="110" t="e">
        <f ca="1">_xll.RiskPercentile($AE$203,$AH204)</f>
        <v>#NAME?</v>
      </c>
      <c r="AT204" s="275"/>
      <c r="AV204" s="70" t="s">
        <v>104</v>
      </c>
      <c r="AW204" s="70"/>
      <c r="AX204" s="70"/>
      <c r="AY204" s="70"/>
      <c r="AZ204" s="70" t="s">
        <v>105</v>
      </c>
      <c r="BA204" s="72">
        <f>SUM(BA196:BA203)</f>
        <v>0.43184400000000001</v>
      </c>
      <c r="BB204" s="395">
        <f>BA204/$BA$204</f>
        <v>1</v>
      </c>
    </row>
    <row r="205" spans="2:54" s="2" customFormat="1" x14ac:dyDescent="0.25">
      <c r="B205" s="36"/>
      <c r="C205" s="37"/>
      <c r="D205" s="38"/>
      <c r="F205" s="39"/>
      <c r="G205" s="6"/>
      <c r="H205" s="38"/>
      <c r="J205" s="39"/>
      <c r="K205" s="6"/>
      <c r="L205" s="38"/>
      <c r="N205" s="39"/>
      <c r="O205" s="103"/>
      <c r="P205" s="38"/>
      <c r="R205" s="98">
        <f>1-R201</f>
        <v>0</v>
      </c>
      <c r="S205" s="4">
        <v>0.01</v>
      </c>
      <c r="T205" s="38"/>
      <c r="V205" s="98"/>
      <c r="W205" s="9"/>
      <c r="X205" s="38"/>
      <c r="Z205" s="98">
        <f>1-Z201</f>
        <v>0</v>
      </c>
      <c r="AA205" s="4">
        <v>0.01</v>
      </c>
      <c r="AB205" s="38"/>
      <c r="AD205" s="98"/>
      <c r="AE205" s="9"/>
      <c r="AF205" s="38"/>
      <c r="AH205" s="111">
        <v>0.83299999999999996</v>
      </c>
      <c r="AI205" s="16"/>
      <c r="AJ205" s="334" t="e">
        <f ca="1">_xll.RiskPercentile($AJ$193,$AH205)</f>
        <v>#NAME?</v>
      </c>
      <c r="AK205" s="6"/>
      <c r="AL205" s="61" t="e">
        <f ca="1">_xll.RiskPercentile($C$203,$AH205)</f>
        <v>#NAME?</v>
      </c>
      <c r="AM205" s="111" t="e">
        <f ca="1">_xll.RiskPercentile($G$203,$AH205)</f>
        <v>#NAME?</v>
      </c>
      <c r="AN205" s="235" t="e">
        <f ca="1">_xll.RiskPercentile($K$203,$AH205)</f>
        <v>#NAME?</v>
      </c>
      <c r="AO205" s="50" t="e">
        <f ca="1">_xll.RiskPercentile($O$203,$AH205)</f>
        <v>#NAME?</v>
      </c>
      <c r="AP205" s="111" t="e">
        <f ca="1">_xll.RiskPercentile($S$203,$AH205)</f>
        <v>#NAME?</v>
      </c>
      <c r="AQ205" s="111" t="e">
        <f ca="1">_xll.RiskPercentile($W$203,$AH205)</f>
        <v>#NAME?</v>
      </c>
      <c r="AR205" s="111" t="e">
        <f ca="1">_xll.RiskPercentile($AA$203,$AH205)</f>
        <v>#NAME?</v>
      </c>
      <c r="AS205" s="111" t="e">
        <f ca="1">_xll.RiskPercentile($AE$203,$AH205)</f>
        <v>#NAME?</v>
      </c>
      <c r="AT205" s="275"/>
      <c r="AV205" s="67"/>
      <c r="AW205" s="67"/>
      <c r="AX205" s="67"/>
      <c r="AY205" s="67"/>
      <c r="AZ205" s="67"/>
      <c r="BA205" s="67"/>
      <c r="BB205" s="67"/>
    </row>
    <row r="206" spans="2:54" s="2" customFormat="1" x14ac:dyDescent="0.25">
      <c r="B206" s="39"/>
      <c r="C206" s="6"/>
      <c r="D206" s="28"/>
      <c r="F206" s="39"/>
      <c r="G206" s="6"/>
      <c r="H206" s="38"/>
      <c r="J206" s="39"/>
      <c r="K206" s="6"/>
      <c r="L206" s="38"/>
      <c r="N206" s="32"/>
      <c r="O206" s="9"/>
      <c r="P206" s="102"/>
      <c r="R206" s="98">
        <f>1-R200</f>
        <v>4.0000000000000036E-3</v>
      </c>
      <c r="S206" s="4">
        <v>0.25</v>
      </c>
      <c r="T206" s="38"/>
      <c r="V206" s="98"/>
      <c r="W206" s="9"/>
      <c r="X206" s="38"/>
      <c r="Z206" s="98">
        <f>1-Z200</f>
        <v>4.0000000000000036E-3</v>
      </c>
      <c r="AA206" s="4">
        <v>0.25</v>
      </c>
      <c r="AB206" s="38"/>
      <c r="AD206" s="98"/>
      <c r="AE206" s="9"/>
      <c r="AF206" s="38"/>
      <c r="AH206" s="111">
        <v>0.9</v>
      </c>
      <c r="AI206" s="16"/>
      <c r="AJ206" s="334" t="e">
        <f ca="1">_xll.RiskPercentile($AJ$193,$AH206)</f>
        <v>#NAME?</v>
      </c>
      <c r="AK206" s="6"/>
      <c r="AL206" s="61" t="e">
        <f ca="1">_xll.RiskPercentile($C$203,$AH206)</f>
        <v>#NAME?</v>
      </c>
      <c r="AM206" s="111" t="e">
        <f ca="1">_xll.RiskPercentile($G$203,$AH206)</f>
        <v>#NAME?</v>
      </c>
      <c r="AN206" s="235" t="e">
        <f ca="1">_xll.RiskPercentile($K$203,$AH206)</f>
        <v>#NAME?</v>
      </c>
      <c r="AO206" s="50" t="e">
        <f ca="1">_xll.RiskPercentile($O$203,$AH206)</f>
        <v>#NAME?</v>
      </c>
      <c r="AP206" s="111" t="e">
        <f ca="1">_xll.RiskPercentile($S$203,$AH206)</f>
        <v>#NAME?</v>
      </c>
      <c r="AQ206" s="111" t="e">
        <f ca="1">_xll.RiskPercentile($W$203,$AH206)</f>
        <v>#NAME?</v>
      </c>
      <c r="AR206" s="111" t="e">
        <f ca="1">_xll.RiskPercentile($AA$203,$AH206)</f>
        <v>#NAME?</v>
      </c>
      <c r="AS206" s="111" t="e">
        <f ca="1">_xll.RiskPercentile($AE$203,$AH206)</f>
        <v>#NAME?</v>
      </c>
      <c r="AT206" s="275"/>
      <c r="AV206" s="67"/>
      <c r="AW206" s="67"/>
      <c r="AX206" s="67"/>
      <c r="AY206" s="67"/>
      <c r="AZ206" s="67"/>
      <c r="BA206" s="67"/>
      <c r="BB206" s="67"/>
    </row>
    <row r="207" spans="2:54" s="2" customFormat="1" x14ac:dyDescent="0.25">
      <c r="B207" s="39"/>
      <c r="C207" s="6"/>
      <c r="D207" s="28"/>
      <c r="F207" s="39"/>
      <c r="G207" s="6"/>
      <c r="H207" s="38"/>
      <c r="J207" s="39"/>
      <c r="K207" s="6"/>
      <c r="L207" s="38"/>
      <c r="N207" s="39"/>
      <c r="O207" s="149"/>
      <c r="P207" s="102"/>
      <c r="R207" s="98">
        <f>1-R199</f>
        <v>6.0000000000000053E-3</v>
      </c>
      <c r="S207" s="4">
        <v>0.5</v>
      </c>
      <c r="T207" s="38"/>
      <c r="V207" s="98"/>
      <c r="W207" s="9"/>
      <c r="X207" s="38"/>
      <c r="Z207" s="98">
        <f>1-Z199</f>
        <v>6.0000000000000053E-3</v>
      </c>
      <c r="AA207" s="4">
        <v>0.5</v>
      </c>
      <c r="AB207" s="38"/>
      <c r="AD207" s="98"/>
      <c r="AE207" s="9"/>
      <c r="AF207" s="38"/>
      <c r="AH207" s="111">
        <v>0.95</v>
      </c>
      <c r="AI207" s="16"/>
      <c r="AJ207" s="334" t="e">
        <f ca="1">_xll.RiskPercentile($AJ$193,$AH207)</f>
        <v>#NAME?</v>
      </c>
      <c r="AK207" s="6"/>
      <c r="AL207" s="61" t="e">
        <f ca="1">_xll.RiskPercentile($C$203,$AH207)</f>
        <v>#NAME?</v>
      </c>
      <c r="AM207" s="111" t="e">
        <f ca="1">_xll.RiskPercentile($G$203,$AH207)</f>
        <v>#NAME?</v>
      </c>
      <c r="AN207" s="235" t="e">
        <f ca="1">_xll.RiskPercentile($K$203,$AH207)</f>
        <v>#NAME?</v>
      </c>
      <c r="AO207" s="50" t="e">
        <f ca="1">_xll.RiskPercentile($O$203,$AH207)</f>
        <v>#NAME?</v>
      </c>
      <c r="AP207" s="111" t="e">
        <f ca="1">_xll.RiskPercentile($S$203,$AH207)</f>
        <v>#NAME?</v>
      </c>
      <c r="AQ207" s="111" t="e">
        <f ca="1">_xll.RiskPercentile($W$203,$AH207)</f>
        <v>#NAME?</v>
      </c>
      <c r="AR207" s="111" t="e">
        <f ca="1">_xll.RiskPercentile($AA$203,$AH207)</f>
        <v>#NAME?</v>
      </c>
      <c r="AS207" s="111" t="e">
        <f ca="1">_xll.RiskPercentile($AE$203,$AH207)</f>
        <v>#NAME?</v>
      </c>
      <c r="AT207" s="275"/>
      <c r="AV207" s="67"/>
      <c r="AW207" s="67"/>
      <c r="AX207" s="67"/>
      <c r="AY207" s="67"/>
      <c r="AZ207" s="67"/>
      <c r="BA207" s="67"/>
      <c r="BB207" s="67"/>
    </row>
    <row r="208" spans="2:54" s="2" customFormat="1" x14ac:dyDescent="0.25">
      <c r="B208" s="39"/>
      <c r="C208" s="6"/>
      <c r="D208" s="28"/>
      <c r="F208" s="39"/>
      <c r="G208" s="6"/>
      <c r="H208" s="38"/>
      <c r="J208" s="39"/>
      <c r="K208" s="6"/>
      <c r="L208" s="38"/>
      <c r="N208" s="39"/>
      <c r="O208" s="150"/>
      <c r="P208" s="102"/>
      <c r="R208" s="98">
        <f>1-R198</f>
        <v>8.0000000000000071E-3</v>
      </c>
      <c r="S208" s="4">
        <v>0.75</v>
      </c>
      <c r="T208" s="38"/>
      <c r="V208" s="98"/>
      <c r="W208" s="9"/>
      <c r="X208" s="38"/>
      <c r="Z208" s="98">
        <f>1-Z198</f>
        <v>8.0000000000000071E-3</v>
      </c>
      <c r="AA208" s="4">
        <v>0.75</v>
      </c>
      <c r="AB208" s="38"/>
      <c r="AD208" s="98"/>
      <c r="AE208" s="9"/>
      <c r="AF208" s="38"/>
      <c r="AH208" s="110">
        <v>0.99</v>
      </c>
      <c r="AI208" s="21"/>
      <c r="AJ208" s="333" t="e">
        <f ca="1">_xll.RiskPercentile($AJ$193,$AH208)</f>
        <v>#NAME?</v>
      </c>
      <c r="AK208" s="6"/>
      <c r="AL208" s="60" t="e">
        <f ca="1">_xll.RiskPercentile($C$203,$AH208)</f>
        <v>#NAME?</v>
      </c>
      <c r="AM208" s="110" t="e">
        <f ca="1">_xll.RiskPercentile($G$203,$AH208)</f>
        <v>#NAME?</v>
      </c>
      <c r="AN208" s="234" t="e">
        <f ca="1">_xll.RiskPercentile($K$203,$AH208)</f>
        <v>#NAME?</v>
      </c>
      <c r="AO208" s="65" t="e">
        <f ca="1">_xll.RiskPercentile($O$203,$AH208)</f>
        <v>#NAME?</v>
      </c>
      <c r="AP208" s="110" t="e">
        <f ca="1">_xll.RiskPercentile($S$203,$AH208)</f>
        <v>#NAME?</v>
      </c>
      <c r="AQ208" s="110" t="e">
        <f ca="1">_xll.RiskPercentile($W$203,$AH208)</f>
        <v>#NAME?</v>
      </c>
      <c r="AR208" s="110" t="e">
        <f ca="1">_xll.RiskPercentile($AA$203,$AH208)</f>
        <v>#NAME?</v>
      </c>
      <c r="AS208" s="110" t="e">
        <f ca="1">_xll.RiskPercentile($AE$203,$AH208)</f>
        <v>#NAME?</v>
      </c>
      <c r="AT208" s="275"/>
      <c r="AV208" s="67"/>
      <c r="AW208" s="67"/>
      <c r="AX208" s="67"/>
      <c r="AY208" s="67"/>
      <c r="AZ208" s="67"/>
      <c r="BA208" s="67"/>
      <c r="BB208" s="67"/>
    </row>
    <row r="209" spans="1:56" s="2" customFormat="1" x14ac:dyDescent="0.25">
      <c r="B209" s="39"/>
      <c r="C209" s="6"/>
      <c r="D209" s="28"/>
      <c r="F209" s="39"/>
      <c r="G209" s="6"/>
      <c r="H209" s="38"/>
      <c r="J209" s="39"/>
      <c r="K209" s="6"/>
      <c r="L209" s="38"/>
      <c r="N209" s="105"/>
      <c r="O209" s="108"/>
      <c r="P209" s="102"/>
      <c r="R209" s="98">
        <f>1-R197</f>
        <v>1.5000000000000013E-2</v>
      </c>
      <c r="S209" s="4">
        <v>0.99</v>
      </c>
      <c r="T209" s="38"/>
      <c r="V209" s="98"/>
      <c r="W209" s="9"/>
      <c r="X209" s="38"/>
      <c r="Z209" s="98">
        <f>1-Z197</f>
        <v>1.5000000000000013E-2</v>
      </c>
      <c r="AA209" s="4">
        <v>0.99</v>
      </c>
      <c r="AB209" s="38"/>
      <c r="AD209" s="98"/>
      <c r="AE209" s="9"/>
      <c r="AF209" s="38"/>
      <c r="AH209" s="17" t="s">
        <v>110</v>
      </c>
      <c r="AI209" s="18"/>
      <c r="AJ209" s="337" t="e">
        <f ca="1">_xll.RiskMean($AJ$193)</f>
        <v>#NAME?</v>
      </c>
      <c r="AK209" s="7"/>
      <c r="AL209" s="63" t="e">
        <f ca="1">_xll.RiskMean($C$203)</f>
        <v>#NAME?</v>
      </c>
      <c r="AM209" s="113" t="e">
        <f ca="1">_xll.RiskMean($G$203)</f>
        <v>#NAME?</v>
      </c>
      <c r="AN209" s="236" t="e">
        <f ca="1">_xll.RiskMean($K$203)</f>
        <v>#NAME?</v>
      </c>
      <c r="AO209" s="19" t="e">
        <f ca="1">_xll.RiskMean($O$203)</f>
        <v>#NAME?</v>
      </c>
      <c r="AP209" s="113" t="e">
        <f ca="1">_xll.RiskMean($S$203)</f>
        <v>#NAME?</v>
      </c>
      <c r="AQ209" s="113" t="e">
        <f ca="1">_xll.RiskMean($W$203)</f>
        <v>#NAME?</v>
      </c>
      <c r="AR209" s="113" t="e">
        <f ca="1">_xll.RiskMean($AA$203)</f>
        <v>#NAME?</v>
      </c>
      <c r="AS209" s="113" t="e">
        <f ca="1">_xll.RiskMean($AE$203)</f>
        <v>#NAME?</v>
      </c>
      <c r="AT209" s="276"/>
      <c r="AV209" s="67"/>
      <c r="AW209" s="67"/>
      <c r="AX209" s="67"/>
      <c r="AY209" s="67"/>
      <c r="AZ209" s="67"/>
      <c r="BA209" s="67"/>
      <c r="BB209" s="67"/>
    </row>
    <row r="210" spans="1:56" s="2" customFormat="1" x14ac:dyDescent="0.25">
      <c r="B210" s="39"/>
      <c r="C210" s="6"/>
      <c r="D210" s="28"/>
      <c r="F210" s="39"/>
      <c r="G210" s="6"/>
      <c r="H210" s="28"/>
      <c r="J210" s="39"/>
      <c r="K210" s="6"/>
      <c r="L210" s="28"/>
      <c r="N210" s="107"/>
      <c r="O210" s="151"/>
      <c r="P210" s="106"/>
      <c r="R210" s="39"/>
      <c r="S210" s="6"/>
      <c r="T210" s="28"/>
      <c r="V210" s="39"/>
      <c r="W210" s="6"/>
      <c r="X210" s="28"/>
      <c r="Z210" s="39"/>
      <c r="AA210" s="6"/>
      <c r="AB210" s="28"/>
      <c r="AD210" s="39"/>
      <c r="AE210" s="6"/>
      <c r="AF210" s="28"/>
      <c r="AH210" s="17" t="s">
        <v>111</v>
      </c>
      <c r="AI210" s="18"/>
      <c r="AJ210" s="337" t="e">
        <f ca="1">_xll.RiskStdDev($AJ$193)</f>
        <v>#NAME?</v>
      </c>
      <c r="AK210" s="7"/>
      <c r="AL210" s="63" t="e">
        <f ca="1">_xll.RiskStdDev($C$203)</f>
        <v>#NAME?</v>
      </c>
      <c r="AM210" s="113" t="e">
        <f ca="1">_xll.RiskStdDev($G$203)</f>
        <v>#NAME?</v>
      </c>
      <c r="AN210" s="236" t="e">
        <f ca="1">_xll.RiskStdDev($K$203)</f>
        <v>#NAME?</v>
      </c>
      <c r="AO210" s="19" t="e">
        <f ca="1">_xll.RiskStdDev($O$203)</f>
        <v>#NAME?</v>
      </c>
      <c r="AP210" s="113" t="e">
        <f ca="1">_xll.RiskStdDev($S$203)</f>
        <v>#NAME?</v>
      </c>
      <c r="AQ210" s="113" t="e">
        <f ca="1">_xll.RiskStdDev($W$203)</f>
        <v>#NAME?</v>
      </c>
      <c r="AR210" s="113" t="e">
        <f ca="1">_xll.RiskStdDev($AA$203)</f>
        <v>#NAME?</v>
      </c>
      <c r="AS210" s="113" t="e">
        <f ca="1">_xll.RiskStdDev($AE$203)</f>
        <v>#NAME?</v>
      </c>
      <c r="AT210" s="276"/>
      <c r="AV210" s="67"/>
      <c r="AW210" s="67"/>
      <c r="AX210" s="67"/>
      <c r="AY210" s="67"/>
      <c r="AZ210" s="67"/>
      <c r="BA210" s="67"/>
      <c r="BB210" s="67"/>
    </row>
    <row r="211" spans="1:56" s="2" customFormat="1" x14ac:dyDescent="0.25">
      <c r="B211" s="164"/>
      <c r="C211" s="165"/>
      <c r="D211" s="166"/>
      <c r="F211" s="164"/>
      <c r="G211" s="165"/>
      <c r="H211" s="166"/>
      <c r="J211" s="164"/>
      <c r="K211" s="165"/>
      <c r="L211" s="166"/>
      <c r="N211" s="105"/>
      <c r="O211" s="9"/>
      <c r="P211" s="102"/>
      <c r="R211" s="164"/>
      <c r="S211" s="165"/>
      <c r="T211" s="166"/>
      <c r="V211" s="164"/>
      <c r="W211" s="165"/>
      <c r="X211" s="166"/>
      <c r="Z211" s="164"/>
      <c r="AA211" s="165"/>
      <c r="AB211" s="166"/>
      <c r="AD211" s="164"/>
      <c r="AE211" s="165"/>
      <c r="AF211" s="166"/>
      <c r="AH211" s="37"/>
      <c r="AI211" s="37"/>
      <c r="AJ211" s="37"/>
      <c r="AK211" s="6"/>
      <c r="AL211" s="37"/>
      <c r="AM211" s="37"/>
      <c r="AN211" s="37"/>
      <c r="AO211" s="37"/>
      <c r="AP211" s="37"/>
      <c r="AQ211" s="37"/>
      <c r="AR211" s="37"/>
      <c r="AS211" s="37"/>
      <c r="AT211" s="178"/>
      <c r="AV211" s="67"/>
      <c r="AW211" s="67"/>
      <c r="AX211" s="67"/>
      <c r="AY211" s="67"/>
      <c r="AZ211" s="67"/>
      <c r="BA211" s="67"/>
      <c r="BB211" s="67"/>
    </row>
    <row r="212" spans="1:56" s="2" customFormat="1" x14ac:dyDescent="0.25">
      <c r="B212" s="39"/>
      <c r="C212" s="6"/>
      <c r="D212" s="28"/>
      <c r="F212" s="36"/>
      <c r="G212" s="37"/>
      <c r="H212" s="38"/>
      <c r="J212" s="36"/>
      <c r="K212" s="37"/>
      <c r="L212" s="38"/>
      <c r="N212" s="100"/>
      <c r="O212" s="101"/>
      <c r="P212" s="102"/>
      <c r="R212" s="233"/>
      <c r="S212" s="37"/>
      <c r="T212" s="38"/>
      <c r="V212" s="36"/>
      <c r="W212" s="37"/>
      <c r="X212" s="38"/>
      <c r="Z212" s="36"/>
      <c r="AA212" s="37"/>
      <c r="AB212" s="38"/>
      <c r="AD212" s="36"/>
      <c r="AE212" s="37"/>
      <c r="AF212" s="38"/>
      <c r="AR212" s="79"/>
    </row>
    <row r="213" spans="1:56" s="25" customFormat="1" ht="211.5" customHeight="1" x14ac:dyDescent="0.25">
      <c r="B213" s="41" t="e">
        <f ca="1">_xll.RiskResultsGraph(C203,B213:D213)</f>
        <v>#NAME?</v>
      </c>
      <c r="C213" s="42"/>
      <c r="D213" s="43"/>
      <c r="F213" s="41" t="e">
        <f ca="1">_xll.RiskResultsGraph(G203,F213:H213)</f>
        <v>#NAME?</v>
      </c>
      <c r="G213" s="42"/>
      <c r="H213" s="43"/>
      <c r="J213" s="41" t="e">
        <f ca="1">_xll.RiskResultsGraph(K203,J213:L213)</f>
        <v>#NAME?</v>
      </c>
      <c r="K213" s="42"/>
      <c r="L213" s="43"/>
      <c r="N213" s="41" t="e">
        <f ca="1">_xll.RiskResultsGraph(O203,N213:P213)</f>
        <v>#NAME?</v>
      </c>
      <c r="O213" s="42"/>
      <c r="P213" s="43"/>
      <c r="R213" s="41" t="e">
        <f ca="1">_xll.RiskResultsGraph(S203,R213:T213)</f>
        <v>#NAME?</v>
      </c>
      <c r="S213" s="42"/>
      <c r="T213" s="43"/>
      <c r="V213" s="41" t="e">
        <f ca="1">_xll.RiskResultsGraph(W203,V213:X213)</f>
        <v>#NAME?</v>
      </c>
      <c r="W213" s="42"/>
      <c r="X213" s="43"/>
      <c r="Z213" s="41" t="e">
        <f ca="1">_xll.RiskResultsGraph(AA203,Z213:AB213)</f>
        <v>#NAME?</v>
      </c>
      <c r="AA213" s="42"/>
      <c r="AB213" s="43"/>
      <c r="AD213" s="41" t="e">
        <f ca="1">_xll.RiskResultsGraph(AE203,AD213:AF213)</f>
        <v>#NAME?</v>
      </c>
      <c r="AE213" s="42"/>
      <c r="AF213" s="43"/>
      <c r="AH213" s="265" t="e">
        <f ca="1">_xll.RiskResultsGraph(AJ193,AH213:AK213)</f>
        <v>#NAME?</v>
      </c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V213" s="73"/>
      <c r="AW213" s="73"/>
      <c r="AX213" s="73"/>
      <c r="AY213" s="73"/>
      <c r="AZ213" s="73"/>
      <c r="BA213" s="73"/>
      <c r="BB213" s="73"/>
    </row>
    <row r="214" spans="1:56" s="2" customFormat="1" ht="211.5" customHeight="1" x14ac:dyDescent="0.25">
      <c r="B214" s="36"/>
      <c r="C214" s="37"/>
      <c r="D214" s="38"/>
      <c r="F214" s="36"/>
      <c r="G214" s="37"/>
      <c r="H214" s="38"/>
      <c r="J214" s="36"/>
      <c r="K214" s="37"/>
      <c r="L214" s="38"/>
      <c r="N214" s="36"/>
      <c r="O214" s="37"/>
      <c r="P214" s="38"/>
      <c r="R214" s="36"/>
      <c r="S214" s="37"/>
      <c r="T214" s="38"/>
      <c r="V214" s="36"/>
      <c r="W214" s="37"/>
      <c r="X214" s="38"/>
      <c r="Z214" s="36"/>
      <c r="AA214" s="37"/>
      <c r="AB214" s="38"/>
      <c r="AD214" s="36"/>
      <c r="AE214" s="37"/>
      <c r="AF214" s="3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V214" s="67"/>
      <c r="AW214" s="67"/>
      <c r="AX214" s="67"/>
      <c r="AY214" s="67"/>
      <c r="AZ214" s="67"/>
      <c r="BA214" s="67"/>
      <c r="BB214" s="67"/>
    </row>
    <row r="215" spans="1:56" s="2" customFormat="1" x14ac:dyDescent="0.25">
      <c r="B215" s="44"/>
      <c r="C215" s="30"/>
      <c r="D215" s="31"/>
      <c r="F215" s="44"/>
      <c r="G215" s="30"/>
      <c r="H215" s="31"/>
      <c r="J215" s="44"/>
      <c r="K215" s="30"/>
      <c r="L215" s="31"/>
      <c r="N215" s="44"/>
      <c r="O215" s="30"/>
      <c r="P215" s="31"/>
      <c r="R215" s="44"/>
      <c r="S215" s="30"/>
      <c r="T215" s="31"/>
      <c r="V215" s="44"/>
      <c r="W215" s="30"/>
      <c r="X215" s="31"/>
      <c r="Z215" s="44"/>
      <c r="AA215" s="30"/>
      <c r="AB215" s="31"/>
      <c r="AD215" s="44"/>
      <c r="AE215" s="30"/>
      <c r="AF215" s="31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V215" s="67"/>
      <c r="AW215" s="67"/>
      <c r="AX215" s="67"/>
      <c r="AY215" s="67"/>
      <c r="AZ215" s="67"/>
      <c r="BA215" s="67"/>
      <c r="BB215" s="67"/>
    </row>
    <row r="216" spans="1:56" s="2" customFormat="1" x14ac:dyDescent="0.25">
      <c r="B216" s="10"/>
      <c r="F216" s="10"/>
      <c r="J216" s="10"/>
      <c r="N216" s="10"/>
      <c r="R216" s="10"/>
      <c r="V216" s="10"/>
      <c r="Z216" s="10"/>
      <c r="AD216" s="10"/>
      <c r="AH216" s="10"/>
      <c r="AL216" s="10"/>
      <c r="AM216" s="10"/>
      <c r="AN216" s="10"/>
      <c r="AO216" s="10"/>
      <c r="AP216" s="10"/>
    </row>
    <row r="217" spans="1:56" s="2" customFormat="1" ht="33" customHeight="1" x14ac:dyDescent="0.4">
      <c r="B217" s="426"/>
      <c r="C217" s="426"/>
      <c r="D217" s="426"/>
      <c r="E217" s="426"/>
      <c r="F217" s="426"/>
      <c r="G217" s="426"/>
      <c r="H217" s="426"/>
      <c r="I217" s="426"/>
      <c r="J217" s="426"/>
      <c r="K217" s="426"/>
      <c r="L217" s="426"/>
      <c r="M217" s="426"/>
      <c r="N217" s="426"/>
      <c r="O217" s="426"/>
      <c r="P217" s="426"/>
      <c r="Q217" s="426"/>
      <c r="R217" s="426"/>
      <c r="S217" s="426"/>
      <c r="T217" s="426"/>
      <c r="U217" s="426"/>
      <c r="V217" s="426"/>
      <c r="W217" s="426"/>
      <c r="X217" s="426"/>
      <c r="Y217" s="426"/>
      <c r="Z217" s="426"/>
      <c r="AA217" s="426"/>
      <c r="AB217" s="426"/>
      <c r="AC217" s="426"/>
      <c r="AD217" s="426"/>
      <c r="AE217" s="426"/>
      <c r="AF217" s="426"/>
      <c r="AG217" s="426"/>
      <c r="AH217" s="426"/>
      <c r="AI217" s="426"/>
      <c r="AJ217" s="426"/>
      <c r="AK217" s="426"/>
      <c r="AL217" s="426"/>
      <c r="AM217" s="426"/>
      <c r="AN217" s="426"/>
      <c r="AO217" s="426"/>
      <c r="AP217" s="426"/>
      <c r="AQ217" s="426"/>
      <c r="AR217" s="426"/>
      <c r="AS217" s="426"/>
      <c r="AT217" s="426"/>
      <c r="AU217" s="426"/>
      <c r="AV217" s="426"/>
      <c r="AW217" s="426"/>
      <c r="AX217" s="426"/>
      <c r="AY217" s="426"/>
      <c r="AZ217" s="426"/>
      <c r="BA217" s="426"/>
      <c r="BB217" s="426"/>
      <c r="BC217" s="426"/>
      <c r="BD217" s="426"/>
    </row>
    <row r="218" spans="1:56" s="2" customFormat="1" x14ac:dyDescent="0.25">
      <c r="B218" s="10"/>
      <c r="F218" s="10"/>
      <c r="J218" s="10"/>
      <c r="N218" s="10"/>
      <c r="R218" s="10"/>
      <c r="V218" s="10"/>
      <c r="Z218" s="10"/>
      <c r="AD218" s="10"/>
    </row>
    <row r="219" spans="1:56" x14ac:dyDescent="0.25">
      <c r="A219" s="2"/>
      <c r="B219" s="10"/>
      <c r="C219" s="5"/>
      <c r="D219" s="5"/>
      <c r="E219" s="5"/>
      <c r="F219" s="10"/>
      <c r="G219" s="5"/>
      <c r="H219" s="5"/>
      <c r="I219" s="5"/>
      <c r="J219" s="10"/>
      <c r="K219" s="5"/>
      <c r="L219" s="5"/>
      <c r="M219" s="5"/>
      <c r="N219" s="10"/>
      <c r="O219" s="5"/>
      <c r="P219" s="5"/>
      <c r="Q219" s="5"/>
      <c r="R219" s="10"/>
      <c r="S219" s="5"/>
      <c r="T219" s="5"/>
      <c r="U219" s="5"/>
      <c r="V219" s="10"/>
      <c r="W219" s="5"/>
      <c r="X219" s="5"/>
      <c r="Y219" s="5"/>
      <c r="Z219" s="10"/>
      <c r="AA219" s="5"/>
      <c r="AB219" s="5"/>
      <c r="AC219" s="5"/>
      <c r="AD219" s="10"/>
      <c r="AE219" s="5"/>
      <c r="AF219" s="5"/>
      <c r="AG219" s="5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1:56" x14ac:dyDescent="0.25">
      <c r="A220" s="2"/>
      <c r="B220" s="10" t="s">
        <v>140</v>
      </c>
      <c r="C220" s="5"/>
      <c r="D220" s="5" t="s">
        <v>141</v>
      </c>
      <c r="E220" s="5"/>
      <c r="F220" s="10"/>
      <c r="G220" s="5"/>
      <c r="H220" s="5"/>
      <c r="I220" s="5"/>
      <c r="J220" s="10"/>
      <c r="K220" s="5"/>
      <c r="L220" s="5"/>
      <c r="M220" s="5"/>
      <c r="N220" s="10"/>
      <c r="O220" s="5"/>
      <c r="P220" s="5"/>
      <c r="Q220" s="5"/>
      <c r="R220" s="10"/>
      <c r="S220" s="5"/>
      <c r="T220" s="5"/>
      <c r="U220" s="5"/>
      <c r="V220" s="10"/>
      <c r="W220" s="5"/>
      <c r="X220" s="5"/>
      <c r="Y220" s="5"/>
      <c r="Z220" s="10"/>
      <c r="AA220" s="5"/>
      <c r="AB220" s="5"/>
      <c r="AC220" s="5"/>
      <c r="AD220" s="10"/>
      <c r="AE220" s="5"/>
      <c r="AF220" s="5"/>
      <c r="AG220" s="5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1:56" x14ac:dyDescent="0.25">
      <c r="A221" s="2"/>
      <c r="B221" s="10" t="s">
        <v>142</v>
      </c>
      <c r="C221" s="5"/>
      <c r="D221" s="12" t="s">
        <v>143</v>
      </c>
      <c r="E221" s="12"/>
      <c r="F221" s="10"/>
      <c r="G221" s="5"/>
      <c r="H221" s="5"/>
      <c r="I221" s="5"/>
      <c r="J221" s="10"/>
      <c r="K221" s="5"/>
      <c r="L221" s="5"/>
      <c r="M221" s="5"/>
      <c r="N221" s="10"/>
      <c r="O221" s="5"/>
      <c r="P221" s="5"/>
      <c r="Q221" s="5"/>
      <c r="R221" s="10"/>
      <c r="S221" s="5"/>
      <c r="T221" s="5"/>
      <c r="U221" s="5"/>
      <c r="V221" s="10"/>
      <c r="W221" s="5"/>
      <c r="X221" s="5"/>
      <c r="Y221" s="5"/>
      <c r="Z221" s="10"/>
      <c r="AA221" s="5"/>
      <c r="AB221" s="5"/>
      <c r="AC221" s="5"/>
      <c r="AD221" s="10"/>
      <c r="AE221" s="5"/>
      <c r="AF221" s="5"/>
      <c r="AG221" s="5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1:56" x14ac:dyDescent="0.25">
      <c r="A222" s="2"/>
      <c r="B222" s="10" t="s">
        <v>144</v>
      </c>
      <c r="C222" s="5"/>
      <c r="D222" s="5" t="s">
        <v>145</v>
      </c>
      <c r="E222" s="5"/>
      <c r="F222" s="10"/>
      <c r="G222" s="5"/>
      <c r="H222" s="5"/>
      <c r="I222" s="5"/>
      <c r="J222" s="10"/>
      <c r="K222" s="5"/>
      <c r="L222" s="5"/>
      <c r="M222" s="5"/>
      <c r="N222" s="10"/>
      <c r="O222" s="5"/>
      <c r="P222" s="5"/>
      <c r="Q222" s="5"/>
      <c r="R222" s="10"/>
      <c r="S222" s="5"/>
      <c r="T222" s="5"/>
      <c r="U222" s="5"/>
      <c r="V222" s="10"/>
      <c r="W222" s="5"/>
      <c r="X222" s="5"/>
      <c r="Y222" s="5"/>
      <c r="Z222" s="10"/>
      <c r="AA222" s="5"/>
      <c r="AB222" s="5"/>
      <c r="AC222" s="5"/>
      <c r="AD222" s="10"/>
      <c r="AE222" s="5"/>
      <c r="AF222" s="5"/>
      <c r="AG222" s="5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1:56" s="2" customFormat="1" x14ac:dyDescent="0.25">
      <c r="B223" s="10" t="s">
        <v>146</v>
      </c>
      <c r="C223" s="5"/>
      <c r="D223" s="12">
        <v>50000</v>
      </c>
      <c r="E223" s="12"/>
      <c r="F223" s="10"/>
      <c r="G223" s="5"/>
      <c r="H223" s="5"/>
      <c r="I223" s="5"/>
      <c r="J223" s="10"/>
      <c r="N223" s="10"/>
      <c r="R223" s="10"/>
      <c r="V223" s="10"/>
      <c r="Z223" s="10"/>
      <c r="AD223" s="10"/>
    </row>
    <row r="224" spans="1:56" s="2" customFormat="1" x14ac:dyDescent="0.25">
      <c r="B224" s="10"/>
      <c r="F224" s="10"/>
      <c r="J224" s="10"/>
      <c r="N224" s="10"/>
      <c r="R224" s="10"/>
      <c r="V224" s="10"/>
      <c r="Z224" s="10"/>
      <c r="AD224" s="10"/>
    </row>
    <row r="225" spans="2:30" s="2" customFormat="1" x14ac:dyDescent="0.25">
      <c r="B225" s="10"/>
      <c r="F225" s="10"/>
      <c r="J225" s="10"/>
      <c r="N225" s="10"/>
      <c r="R225" s="10"/>
      <c r="V225" s="10"/>
      <c r="Z225" s="10"/>
      <c r="AD225" s="10"/>
    </row>
    <row r="226" spans="2:30" s="2" customFormat="1" x14ac:dyDescent="0.25">
      <c r="B226" s="10"/>
      <c r="F226" s="10"/>
      <c r="J226" s="10"/>
      <c r="N226" s="10"/>
      <c r="R226" s="10"/>
      <c r="V226" s="10"/>
      <c r="Z226" s="10"/>
      <c r="AD226" s="10"/>
    </row>
    <row r="227" spans="2:30" s="2" customFormat="1" x14ac:dyDescent="0.25">
      <c r="B227" s="10"/>
      <c r="F227" s="10"/>
      <c r="J227" s="10"/>
      <c r="N227" s="10"/>
      <c r="R227" s="10"/>
      <c r="V227" s="10"/>
      <c r="Z227" s="10"/>
      <c r="AD227" s="10"/>
    </row>
    <row r="228" spans="2:30" s="2" customFormat="1" x14ac:dyDescent="0.25">
      <c r="B228" s="10"/>
      <c r="F228" s="10"/>
      <c r="J228" s="10"/>
      <c r="N228" s="10"/>
      <c r="R228" s="10"/>
      <c r="V228" s="10"/>
      <c r="Z228" s="10"/>
      <c r="AD228" s="10"/>
    </row>
    <row r="229" spans="2:30" s="2" customFormat="1" x14ac:dyDescent="0.25">
      <c r="B229" s="10"/>
      <c r="F229" s="10"/>
      <c r="J229" s="10"/>
      <c r="N229" s="10"/>
      <c r="R229" s="10"/>
      <c r="V229" s="10"/>
      <c r="Z229" s="10"/>
      <c r="AD229" s="10"/>
    </row>
    <row r="230" spans="2:30" s="2" customFormat="1" x14ac:dyDescent="0.25">
      <c r="B230" s="10"/>
      <c r="F230" s="10"/>
      <c r="J230" s="10"/>
      <c r="N230" s="10"/>
      <c r="R230" s="10"/>
      <c r="V230" s="10"/>
      <c r="Z230" s="10"/>
      <c r="AD230" s="10"/>
    </row>
    <row r="231" spans="2:30" s="2" customFormat="1" x14ac:dyDescent="0.25">
      <c r="B231" s="10"/>
      <c r="F231" s="10"/>
      <c r="J231" s="10"/>
      <c r="N231" s="10"/>
      <c r="R231" s="10"/>
      <c r="V231" s="10"/>
      <c r="Z231" s="10"/>
      <c r="AD231" s="10"/>
    </row>
    <row r="232" spans="2:30" s="2" customFormat="1" x14ac:dyDescent="0.25">
      <c r="B232" s="10"/>
      <c r="F232" s="10"/>
      <c r="J232" s="10"/>
      <c r="N232" s="10"/>
      <c r="R232" s="10"/>
      <c r="V232" s="10"/>
      <c r="Z232" s="10"/>
      <c r="AD232" s="10"/>
    </row>
    <row r="233" spans="2:30" s="2" customFormat="1" x14ac:dyDescent="0.25">
      <c r="B233" s="10"/>
      <c r="F233" s="10"/>
      <c r="J233" s="10"/>
      <c r="N233" s="10"/>
      <c r="R233" s="10"/>
      <c r="V233" s="10"/>
      <c r="Z233" s="10"/>
      <c r="AD233" s="10"/>
    </row>
    <row r="234" spans="2:30" s="2" customFormat="1" x14ac:dyDescent="0.25">
      <c r="B234" s="10"/>
      <c r="F234" s="10"/>
      <c r="J234" s="10"/>
      <c r="N234" s="10"/>
      <c r="R234" s="10"/>
      <c r="V234" s="10"/>
      <c r="Z234" s="10"/>
      <c r="AD234" s="10"/>
    </row>
    <row r="235" spans="2:30" s="2" customFormat="1" x14ac:dyDescent="0.25">
      <c r="B235" s="10"/>
      <c r="F235" s="10"/>
      <c r="J235" s="10"/>
      <c r="N235" s="10"/>
      <c r="R235" s="10"/>
      <c r="V235" s="10"/>
      <c r="Z235" s="10"/>
      <c r="AD235" s="10"/>
    </row>
    <row r="236" spans="2:30" s="2" customFormat="1" x14ac:dyDescent="0.25">
      <c r="B236" s="10"/>
      <c r="F236" s="10"/>
      <c r="J236" s="10"/>
      <c r="N236" s="10"/>
      <c r="R236" s="10"/>
      <c r="V236" s="10"/>
      <c r="Z236" s="10"/>
      <c r="AD236" s="10"/>
    </row>
    <row r="237" spans="2:30" s="2" customFormat="1" x14ac:dyDescent="0.25">
      <c r="B237" s="10"/>
      <c r="F237" s="10"/>
      <c r="J237" s="10"/>
      <c r="N237" s="10"/>
      <c r="R237" s="10"/>
      <c r="V237" s="10"/>
      <c r="Z237" s="10"/>
      <c r="AD237" s="10"/>
    </row>
    <row r="238" spans="2:30" s="2" customFormat="1" x14ac:dyDescent="0.25">
      <c r="B238" s="10"/>
      <c r="F238" s="10"/>
      <c r="J238" s="10"/>
      <c r="N238" s="10"/>
      <c r="R238" s="10"/>
      <c r="V238" s="10"/>
      <c r="Z238" s="10"/>
      <c r="AD238" s="10"/>
    </row>
    <row r="239" spans="2:30" s="2" customFormat="1" x14ac:dyDescent="0.25">
      <c r="B239" s="10"/>
      <c r="F239" s="10"/>
      <c r="J239" s="10"/>
      <c r="N239" s="10"/>
      <c r="R239" s="10"/>
      <c r="V239" s="10"/>
      <c r="Z239" s="10"/>
      <c r="AD239" s="10"/>
    </row>
    <row r="240" spans="2:30" s="2" customFormat="1" x14ac:dyDescent="0.25">
      <c r="B240" s="10"/>
      <c r="F240" s="10"/>
      <c r="J240" s="10"/>
      <c r="N240" s="10"/>
      <c r="R240" s="10"/>
      <c r="V240" s="10"/>
      <c r="Z240" s="10"/>
      <c r="AD240" s="10"/>
    </row>
    <row r="241" spans="2:30" s="2" customFormat="1" x14ac:dyDescent="0.25">
      <c r="B241" s="10"/>
      <c r="F241" s="10"/>
      <c r="J241" s="10"/>
      <c r="N241" s="10"/>
      <c r="R241" s="10"/>
      <c r="V241" s="10"/>
      <c r="Z241" s="10"/>
      <c r="AD241" s="10"/>
    </row>
    <row r="242" spans="2:30" s="2" customFormat="1" x14ac:dyDescent="0.25">
      <c r="B242" s="10"/>
      <c r="F242" s="10"/>
      <c r="J242" s="10"/>
      <c r="N242" s="10"/>
      <c r="R242" s="10"/>
      <c r="V242" s="10"/>
      <c r="Z242" s="10"/>
      <c r="AD242" s="10"/>
    </row>
    <row r="243" spans="2:30" s="2" customFormat="1" x14ac:dyDescent="0.25">
      <c r="B243" s="10"/>
      <c r="F243" s="10"/>
      <c r="J243" s="10"/>
      <c r="N243" s="10"/>
      <c r="R243" s="10"/>
      <c r="V243" s="10"/>
      <c r="Z243" s="10"/>
      <c r="AD243" s="10"/>
    </row>
    <row r="244" spans="2:30" s="2" customFormat="1" x14ac:dyDescent="0.25">
      <c r="B244" s="10"/>
      <c r="F244" s="10"/>
      <c r="J244" s="10"/>
      <c r="N244" s="10"/>
      <c r="R244" s="10"/>
      <c r="V244" s="10"/>
      <c r="Z244" s="10"/>
      <c r="AD244" s="10"/>
    </row>
    <row r="245" spans="2:30" s="2" customFormat="1" x14ac:dyDescent="0.25">
      <c r="B245" s="10"/>
      <c r="F245" s="10"/>
      <c r="J245" s="10"/>
      <c r="N245" s="10"/>
      <c r="R245" s="10"/>
      <c r="V245" s="10"/>
      <c r="Z245" s="10"/>
      <c r="AD245" s="10"/>
    </row>
    <row r="246" spans="2:30" s="2" customFormat="1" x14ac:dyDescent="0.25">
      <c r="B246" s="10"/>
      <c r="F246" s="10"/>
      <c r="J246" s="10"/>
      <c r="N246" s="10"/>
      <c r="R246" s="10"/>
      <c r="V246" s="10"/>
      <c r="Z246" s="10"/>
      <c r="AD246" s="10"/>
    </row>
    <row r="247" spans="2:30" s="2" customFormat="1" x14ac:dyDescent="0.25">
      <c r="B247" s="10"/>
      <c r="F247" s="10"/>
      <c r="J247" s="10"/>
      <c r="N247" s="10"/>
      <c r="R247" s="10"/>
      <c r="V247" s="10"/>
      <c r="Z247" s="10"/>
      <c r="AD247" s="10"/>
    </row>
    <row r="248" spans="2:30" s="2" customFormat="1" x14ac:dyDescent="0.25">
      <c r="B248" s="10"/>
      <c r="F248" s="10"/>
      <c r="J248" s="10"/>
      <c r="N248" s="10"/>
      <c r="R248" s="10"/>
      <c r="V248" s="10"/>
      <c r="Z248" s="10"/>
      <c r="AD248" s="10"/>
    </row>
    <row r="249" spans="2:30" s="2" customFormat="1" x14ac:dyDescent="0.25">
      <c r="B249" s="10"/>
      <c r="F249" s="10"/>
      <c r="J249" s="10"/>
      <c r="N249" s="10"/>
      <c r="R249" s="10"/>
      <c r="V249" s="10"/>
      <c r="Z249" s="10"/>
      <c r="AD249" s="10"/>
    </row>
    <row r="250" spans="2:30" s="2" customFormat="1" x14ac:dyDescent="0.25">
      <c r="B250" s="10"/>
      <c r="F250" s="10"/>
      <c r="J250" s="10"/>
      <c r="N250" s="10"/>
      <c r="R250" s="10"/>
      <c r="V250" s="10"/>
      <c r="Z250" s="10"/>
      <c r="AD250" s="10"/>
    </row>
    <row r="251" spans="2:30" s="2" customFormat="1" x14ac:dyDescent="0.25">
      <c r="B251" s="10"/>
      <c r="F251" s="10"/>
      <c r="J251" s="10"/>
      <c r="N251" s="10"/>
      <c r="R251" s="10"/>
      <c r="V251" s="10"/>
      <c r="Z251" s="10"/>
      <c r="AD251" s="10"/>
    </row>
    <row r="252" spans="2:30" s="2" customFormat="1" x14ac:dyDescent="0.25">
      <c r="B252" s="10"/>
      <c r="F252" s="10"/>
      <c r="J252" s="10"/>
      <c r="N252" s="10"/>
      <c r="R252" s="10"/>
      <c r="V252" s="10"/>
      <c r="Z252" s="10"/>
      <c r="AD252" s="10"/>
    </row>
    <row r="253" spans="2:30" s="2" customFormat="1" x14ac:dyDescent="0.25">
      <c r="B253" s="10"/>
      <c r="F253" s="10"/>
      <c r="J253" s="10"/>
      <c r="N253" s="10"/>
      <c r="R253" s="10"/>
      <c r="V253" s="10"/>
      <c r="Z253" s="10"/>
      <c r="AD253" s="10"/>
    </row>
    <row r="254" spans="2:30" s="2" customFormat="1" x14ac:dyDescent="0.25">
      <c r="B254" s="10"/>
      <c r="F254" s="10"/>
      <c r="J254" s="10"/>
      <c r="N254" s="10"/>
      <c r="R254" s="10"/>
      <c r="V254" s="10"/>
      <c r="Z254" s="10"/>
      <c r="AD254" s="10"/>
    </row>
    <row r="255" spans="2:30" s="2" customFormat="1" x14ac:dyDescent="0.25">
      <c r="B255" s="10"/>
      <c r="F255" s="10"/>
      <c r="J255" s="10"/>
      <c r="N255" s="10"/>
      <c r="R255" s="10"/>
      <c r="V255" s="10"/>
      <c r="Z255" s="10"/>
      <c r="AD255" s="10"/>
    </row>
    <row r="256" spans="2:30" s="2" customFormat="1" x14ac:dyDescent="0.25">
      <c r="B256" s="10"/>
      <c r="F256" s="10"/>
      <c r="J256" s="10"/>
      <c r="N256" s="10"/>
      <c r="R256" s="10"/>
      <c r="V256" s="10"/>
      <c r="Z256" s="10"/>
      <c r="AD256" s="10"/>
    </row>
    <row r="257" spans="2:30" s="2" customFormat="1" x14ac:dyDescent="0.25">
      <c r="B257" s="10"/>
      <c r="F257" s="10"/>
      <c r="J257" s="10"/>
      <c r="N257" s="10"/>
      <c r="R257" s="10"/>
      <c r="V257" s="10"/>
      <c r="Z257" s="10"/>
      <c r="AD257" s="10"/>
    </row>
    <row r="258" spans="2:30" s="2" customFormat="1" x14ac:dyDescent="0.25">
      <c r="B258" s="10"/>
      <c r="F258" s="10"/>
      <c r="J258" s="10"/>
      <c r="N258" s="10"/>
      <c r="R258" s="10"/>
      <c r="V258" s="10"/>
      <c r="Z258" s="10"/>
      <c r="AD258" s="10"/>
    </row>
  </sheetData>
  <mergeCells count="166">
    <mergeCell ref="B193:D193"/>
    <mergeCell ref="F193:H193"/>
    <mergeCell ref="J193:L193"/>
    <mergeCell ref="N193:P193"/>
    <mergeCell ref="R193:T193"/>
    <mergeCell ref="V193:X193"/>
    <mergeCell ref="AV192:BB192"/>
    <mergeCell ref="AV138:BB138"/>
    <mergeCell ref="B112:D112"/>
    <mergeCell ref="F112:H112"/>
    <mergeCell ref="J112:L112"/>
    <mergeCell ref="AH138:AO138"/>
    <mergeCell ref="B217:BD217"/>
    <mergeCell ref="V194:X194"/>
    <mergeCell ref="Z194:AB194"/>
    <mergeCell ref="AD194:AF194"/>
    <mergeCell ref="B194:D194"/>
    <mergeCell ref="F194:H194"/>
    <mergeCell ref="J194:L194"/>
    <mergeCell ref="N194:P194"/>
    <mergeCell ref="R194:T194"/>
    <mergeCell ref="B33:D33"/>
    <mergeCell ref="F33:H33"/>
    <mergeCell ref="R58:T58"/>
    <mergeCell ref="B35:D35"/>
    <mergeCell ref="F35:H35"/>
    <mergeCell ref="N35:P35"/>
    <mergeCell ref="AH192:AS192"/>
    <mergeCell ref="AH112:AN112"/>
    <mergeCell ref="B114:D114"/>
    <mergeCell ref="F114:H114"/>
    <mergeCell ref="J114:L114"/>
    <mergeCell ref="B138:D138"/>
    <mergeCell ref="F138:H138"/>
    <mergeCell ref="J138:L138"/>
    <mergeCell ref="B87:D87"/>
    <mergeCell ref="F87:H87"/>
    <mergeCell ref="N87:P87"/>
    <mergeCell ref="Z87:AB87"/>
    <mergeCell ref="J58:L58"/>
    <mergeCell ref="J59:L59"/>
    <mergeCell ref="B113:D113"/>
    <mergeCell ref="F113:H113"/>
    <mergeCell ref="J113:L113"/>
    <mergeCell ref="R87:T87"/>
    <mergeCell ref="J87:L87"/>
    <mergeCell ref="B110:BC110"/>
    <mergeCell ref="Z85:AB85"/>
    <mergeCell ref="AV112:BB112"/>
    <mergeCell ref="AD58:AF58"/>
    <mergeCell ref="AD59:AF59"/>
    <mergeCell ref="AD60:AF60"/>
    <mergeCell ref="Z58:AB58"/>
    <mergeCell ref="Z59:AB59"/>
    <mergeCell ref="Z60:AB60"/>
    <mergeCell ref="AH58:AT58"/>
    <mergeCell ref="R85:T85"/>
    <mergeCell ref="B83:BD83"/>
    <mergeCell ref="B2:BD2"/>
    <mergeCell ref="B4:BD4"/>
    <mergeCell ref="B31:BD31"/>
    <mergeCell ref="B7:D7"/>
    <mergeCell ref="F7:H7"/>
    <mergeCell ref="J7:L7"/>
    <mergeCell ref="N7:P7"/>
    <mergeCell ref="R7:T7"/>
    <mergeCell ref="B8:D8"/>
    <mergeCell ref="F8:H8"/>
    <mergeCell ref="J8:L8"/>
    <mergeCell ref="R8:T8"/>
    <mergeCell ref="V8:X8"/>
    <mergeCell ref="N8:P8"/>
    <mergeCell ref="V7:X7"/>
    <mergeCell ref="AH6:AQ6"/>
    <mergeCell ref="AV6:BB6"/>
    <mergeCell ref="B6:D6"/>
    <mergeCell ref="F6:H6"/>
    <mergeCell ref="J6:L6"/>
    <mergeCell ref="N6:P6"/>
    <mergeCell ref="R6:T6"/>
    <mergeCell ref="V6:X6"/>
    <mergeCell ref="AH33:AP33"/>
    <mergeCell ref="AH85:AS85"/>
    <mergeCell ref="AV33:BB33"/>
    <mergeCell ref="AV58:BB58"/>
    <mergeCell ref="R59:T59"/>
    <mergeCell ref="V59:X59"/>
    <mergeCell ref="R86:T86"/>
    <mergeCell ref="J33:L33"/>
    <mergeCell ref="N33:P33"/>
    <mergeCell ref="R33:T33"/>
    <mergeCell ref="N58:P58"/>
    <mergeCell ref="V85:X85"/>
    <mergeCell ref="R34:T34"/>
    <mergeCell ref="N86:P86"/>
    <mergeCell ref="J86:L86"/>
    <mergeCell ref="Z86:AB86"/>
    <mergeCell ref="AD86:AF86"/>
    <mergeCell ref="J60:L60"/>
    <mergeCell ref="N59:P59"/>
    <mergeCell ref="N60:P60"/>
    <mergeCell ref="V86:X86"/>
    <mergeCell ref="R35:T35"/>
    <mergeCell ref="N34:P34"/>
    <mergeCell ref="J35:L35"/>
    <mergeCell ref="V58:X58"/>
    <mergeCell ref="AV85:BB85"/>
    <mergeCell ref="B34:D34"/>
    <mergeCell ref="F34:H34"/>
    <mergeCell ref="J34:L34"/>
    <mergeCell ref="AD85:AF85"/>
    <mergeCell ref="F86:H86"/>
    <mergeCell ref="Z193:AB193"/>
    <mergeCell ref="AD193:AF193"/>
    <mergeCell ref="J140:L140"/>
    <mergeCell ref="N140:P140"/>
    <mergeCell ref="B192:D192"/>
    <mergeCell ref="F192:H192"/>
    <mergeCell ref="J192:L192"/>
    <mergeCell ref="N192:P192"/>
    <mergeCell ref="N138:P138"/>
    <mergeCell ref="N139:P139"/>
    <mergeCell ref="B139:D139"/>
    <mergeCell ref="F139:H139"/>
    <mergeCell ref="J139:L139"/>
    <mergeCell ref="AD87:AF87"/>
    <mergeCell ref="V87:X87"/>
    <mergeCell ref="B86:D86"/>
    <mergeCell ref="B85:D85"/>
    <mergeCell ref="R192:T192"/>
    <mergeCell ref="V192:X192"/>
    <mergeCell ref="Z192:AB192"/>
    <mergeCell ref="AD192:AF192"/>
    <mergeCell ref="B163:BD163"/>
    <mergeCell ref="B165:D165"/>
    <mergeCell ref="F165:H165"/>
    <mergeCell ref="J165:L165"/>
    <mergeCell ref="N165:P165"/>
    <mergeCell ref="R165:T165"/>
    <mergeCell ref="V165:X165"/>
    <mergeCell ref="Z165:AB165"/>
    <mergeCell ref="AD165:AF165"/>
    <mergeCell ref="AH165:AS165"/>
    <mergeCell ref="AV165:BB165"/>
    <mergeCell ref="B166:D166"/>
    <mergeCell ref="F166:H166"/>
    <mergeCell ref="J166:L166"/>
    <mergeCell ref="B190:BD190"/>
    <mergeCell ref="N166:P166"/>
    <mergeCell ref="R166:T166"/>
    <mergeCell ref="V166:X166"/>
    <mergeCell ref="Z166:AB166"/>
    <mergeCell ref="AD166:AF166"/>
    <mergeCell ref="B167:D167"/>
    <mergeCell ref="F167:H167"/>
    <mergeCell ref="J167:L167"/>
    <mergeCell ref="R60:T60"/>
    <mergeCell ref="N167:P167"/>
    <mergeCell ref="R167:T167"/>
    <mergeCell ref="V167:X167"/>
    <mergeCell ref="Z167:AB167"/>
    <mergeCell ref="AD167:AF167"/>
    <mergeCell ref="V60:X60"/>
    <mergeCell ref="F85:H85"/>
    <mergeCell ref="J85:L85"/>
    <mergeCell ref="N85:P85"/>
  </mergeCells>
  <pageMargins left="0.25" right="0.25" top="0.75" bottom="0.75" header="0.3" footer="0.3"/>
  <pageSetup paperSize="8" scale="38" fitToWidth="2" fitToHeight="0" pageOrder="overThenDown" orientation="landscape" r:id="rId1"/>
  <headerFooter alignWithMargins="0"/>
  <rowBreaks count="5" manualBreakCount="5">
    <brk id="30" max="54" man="1"/>
    <brk id="82" max="54" man="1"/>
    <brk id="109" max="54" man="1"/>
    <brk id="162" max="55" man="1"/>
    <brk id="189" max="54" man="1"/>
  </rowBreaks>
  <colBreaks count="1" manualBreakCount="1">
    <brk id="25" max="19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8"/>
  <sheetViews>
    <sheetView zoomScale="40" zoomScaleNormal="40" zoomScaleSheetLayoutView="20" workbookViewId="0">
      <pane xSplit="1" topLeftCell="B1" activePane="topRight" state="frozen"/>
      <selection pane="topRight" activeCell="AV196" sqref="AV196:AY203"/>
    </sheetView>
  </sheetViews>
  <sheetFormatPr defaultRowHeight="15" x14ac:dyDescent="0.25"/>
  <cols>
    <col min="1" max="1" width="5.7109375" customWidth="1"/>
    <col min="2" max="2" width="30.85546875" style="11" customWidth="1"/>
    <col min="3" max="3" width="13" customWidth="1"/>
    <col min="4" max="4" width="15.7109375" customWidth="1"/>
    <col min="5" max="5" width="6.7109375" customWidth="1"/>
    <col min="6" max="6" width="30.42578125" style="11" customWidth="1"/>
    <col min="7" max="7" width="13" customWidth="1"/>
    <col min="8" max="8" width="15.7109375" customWidth="1"/>
    <col min="9" max="9" width="6.7109375" customWidth="1"/>
    <col min="10" max="10" width="30.42578125" style="11" customWidth="1"/>
    <col min="11" max="11" width="13" customWidth="1"/>
    <col min="12" max="12" width="15.7109375" customWidth="1"/>
    <col min="13" max="13" width="6.7109375" customWidth="1"/>
    <col min="14" max="14" width="30.42578125" style="11" customWidth="1"/>
    <col min="15" max="15" width="13" customWidth="1"/>
    <col min="16" max="16" width="15.7109375" customWidth="1"/>
    <col min="17" max="17" width="6.7109375" customWidth="1"/>
    <col min="18" max="18" width="30.42578125" style="11" customWidth="1"/>
    <col min="19" max="19" width="13" customWidth="1"/>
    <col min="20" max="20" width="15.7109375" customWidth="1"/>
    <col min="21" max="21" width="6.7109375" customWidth="1"/>
    <col min="22" max="22" width="30.42578125" style="11" customWidth="1"/>
    <col min="23" max="23" width="13" customWidth="1"/>
    <col min="24" max="24" width="15.7109375" customWidth="1"/>
    <col min="25" max="25" width="6.7109375" customWidth="1"/>
    <col min="26" max="26" width="30.42578125" style="11" customWidth="1"/>
    <col min="27" max="27" width="13" customWidth="1"/>
    <col min="28" max="28" width="15.7109375" customWidth="1"/>
    <col min="29" max="29" width="6.7109375" customWidth="1"/>
    <col min="30" max="30" width="30.42578125" style="11" customWidth="1"/>
    <col min="31" max="31" width="13" customWidth="1"/>
    <col min="32" max="32" width="15.7109375" customWidth="1"/>
    <col min="33" max="33" width="6.7109375" customWidth="1"/>
    <col min="34" max="34" width="32.140625" customWidth="1"/>
    <col min="35" max="36" width="18.7109375" customWidth="1"/>
    <col min="37" max="37" width="15.7109375" customWidth="1"/>
    <col min="38" max="46" width="18.7109375" customWidth="1"/>
    <col min="47" max="47" width="5.7109375" style="2" customWidth="1"/>
    <col min="48" max="49" width="8.7109375" style="2" customWidth="1"/>
    <col min="50" max="51" width="18.85546875" style="2" customWidth="1"/>
    <col min="52" max="54" width="10.7109375" style="2" customWidth="1"/>
    <col min="55" max="59" width="9.140625" style="2"/>
  </cols>
  <sheetData>
    <row r="1" spans="1:56" ht="15" customHeight="1" x14ac:dyDescent="0.25">
      <c r="A1" s="2"/>
      <c r="B1" s="10"/>
      <c r="C1" s="2"/>
      <c r="D1" s="2"/>
      <c r="E1" s="2"/>
      <c r="F1" s="10"/>
      <c r="G1" s="2"/>
      <c r="H1" s="2"/>
      <c r="I1" s="2"/>
      <c r="J1" s="10"/>
      <c r="K1" s="2"/>
      <c r="L1" s="2"/>
      <c r="M1" s="2"/>
      <c r="N1" s="10"/>
      <c r="O1" s="2"/>
      <c r="P1" s="2"/>
      <c r="Q1" s="2"/>
      <c r="R1" s="10"/>
      <c r="S1" s="2"/>
      <c r="T1" s="2"/>
      <c r="U1" s="2"/>
      <c r="V1" s="10"/>
      <c r="W1" s="2"/>
      <c r="X1" s="2"/>
      <c r="Y1" s="2"/>
      <c r="Z1" s="10"/>
      <c r="AA1" s="2"/>
      <c r="AB1" s="2"/>
      <c r="AC1" s="2"/>
      <c r="AD1" s="10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56" s="2" customFormat="1" ht="32.25" customHeight="1" x14ac:dyDescent="0.5">
      <c r="B2" s="447" t="s">
        <v>81</v>
      </c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</row>
    <row r="3" spans="1:56" s="2" customFormat="1" x14ac:dyDescent="0.25">
      <c r="B3" s="10"/>
      <c r="F3" s="10"/>
      <c r="J3" s="10"/>
      <c r="N3" s="10"/>
      <c r="R3" s="10"/>
      <c r="V3" s="10"/>
      <c r="Z3" s="10"/>
      <c r="AD3" s="10"/>
      <c r="AH3" s="10"/>
      <c r="AL3" s="10"/>
      <c r="AM3" s="10"/>
      <c r="AN3" s="10"/>
      <c r="AO3" s="10"/>
      <c r="AP3" s="10"/>
    </row>
    <row r="4" spans="1:56" s="2" customFormat="1" ht="33" customHeight="1" x14ac:dyDescent="0.4">
      <c r="B4" s="426" t="s">
        <v>82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426"/>
      <c r="AD4" s="426"/>
      <c r="AE4" s="426"/>
      <c r="AF4" s="426"/>
      <c r="AG4" s="426"/>
      <c r="AH4" s="426"/>
      <c r="AI4" s="426"/>
      <c r="AJ4" s="426"/>
      <c r="AK4" s="426"/>
      <c r="AL4" s="426"/>
      <c r="AM4" s="426"/>
      <c r="AN4" s="426"/>
      <c r="AO4" s="426"/>
      <c r="AP4" s="426"/>
      <c r="AQ4" s="426"/>
      <c r="AR4" s="426"/>
      <c r="AS4" s="426"/>
      <c r="AT4" s="426"/>
      <c r="AU4" s="426"/>
      <c r="AV4" s="426"/>
      <c r="AW4" s="426"/>
      <c r="AX4" s="426"/>
      <c r="AY4" s="426"/>
      <c r="AZ4" s="426"/>
      <c r="BA4" s="426"/>
      <c r="BB4" s="426"/>
      <c r="BC4" s="426"/>
      <c r="BD4" s="426"/>
    </row>
    <row r="5" spans="1:56" s="2" customFormat="1" x14ac:dyDescent="0.25">
      <c r="B5" s="10"/>
      <c r="F5" s="10"/>
      <c r="J5" s="10"/>
      <c r="N5" s="10"/>
      <c r="R5" s="10"/>
      <c r="V5" s="10"/>
      <c r="Z5" s="10"/>
      <c r="AD5" s="10"/>
    </row>
    <row r="6" spans="1:56" s="51" customFormat="1" ht="36.75" customHeight="1" x14ac:dyDescent="0.3">
      <c r="B6" s="423" t="s">
        <v>151</v>
      </c>
      <c r="C6" s="424"/>
      <c r="D6" s="425"/>
      <c r="E6" s="52"/>
      <c r="F6" s="423" t="s">
        <v>151</v>
      </c>
      <c r="G6" s="424"/>
      <c r="H6" s="425"/>
      <c r="I6" s="52"/>
      <c r="J6" s="423" t="s">
        <v>151</v>
      </c>
      <c r="K6" s="424"/>
      <c r="L6" s="425"/>
      <c r="M6" s="52"/>
      <c r="N6" s="423" t="s">
        <v>151</v>
      </c>
      <c r="O6" s="424"/>
      <c r="P6" s="425"/>
      <c r="Q6" s="52"/>
      <c r="R6" s="423" t="s">
        <v>151</v>
      </c>
      <c r="S6" s="424"/>
      <c r="T6" s="425"/>
      <c r="U6" s="52"/>
      <c r="V6" s="423" t="s">
        <v>151</v>
      </c>
      <c r="W6" s="424"/>
      <c r="X6" s="425"/>
      <c r="Z6" s="168"/>
      <c r="AA6" s="169"/>
      <c r="AB6" s="169"/>
      <c r="AC6" s="139"/>
      <c r="AD6" s="168"/>
      <c r="AE6" s="169"/>
      <c r="AF6" s="169"/>
      <c r="AH6" s="443" t="s">
        <v>178</v>
      </c>
      <c r="AI6" s="444"/>
      <c r="AJ6" s="444"/>
      <c r="AK6" s="444"/>
      <c r="AL6" s="444"/>
      <c r="AM6" s="444"/>
      <c r="AN6" s="444"/>
      <c r="AO6" s="444"/>
      <c r="AP6" s="444"/>
      <c r="AQ6" s="444"/>
      <c r="AR6" s="84"/>
      <c r="AS6" s="84"/>
      <c r="AT6" s="84"/>
      <c r="AV6" s="429" t="s">
        <v>178</v>
      </c>
      <c r="AW6" s="430"/>
      <c r="AX6" s="430"/>
      <c r="AY6" s="430"/>
      <c r="AZ6" s="430"/>
      <c r="BA6" s="430"/>
      <c r="BB6" s="431"/>
    </row>
    <row r="7" spans="1:56" s="51" customFormat="1" ht="36.75" customHeight="1" x14ac:dyDescent="0.3">
      <c r="B7" s="432" t="s">
        <v>227</v>
      </c>
      <c r="C7" s="433"/>
      <c r="D7" s="434"/>
      <c r="E7" s="52"/>
      <c r="F7" s="435" t="s">
        <v>228</v>
      </c>
      <c r="G7" s="436"/>
      <c r="H7" s="437"/>
      <c r="I7" s="52"/>
      <c r="J7" s="435" t="s">
        <v>229</v>
      </c>
      <c r="K7" s="436"/>
      <c r="L7" s="437"/>
      <c r="M7" s="52"/>
      <c r="N7" s="435" t="s">
        <v>230</v>
      </c>
      <c r="O7" s="436"/>
      <c r="P7" s="437"/>
      <c r="Q7" s="52"/>
      <c r="R7" s="435" t="s">
        <v>231</v>
      </c>
      <c r="S7" s="436"/>
      <c r="T7" s="437"/>
      <c r="U7" s="52"/>
      <c r="V7" s="435" t="s">
        <v>232</v>
      </c>
      <c r="W7" s="436"/>
      <c r="X7" s="437"/>
      <c r="Z7" s="168"/>
      <c r="AA7" s="169"/>
      <c r="AB7" s="169"/>
      <c r="AC7" s="139"/>
      <c r="AD7" s="168"/>
      <c r="AE7" s="169"/>
      <c r="AF7" s="169"/>
      <c r="AH7" s="170" t="s">
        <v>323</v>
      </c>
      <c r="AI7" s="171"/>
      <c r="AJ7" s="74" t="e">
        <f ca="1">_xll.RiskOutput("A1_S_N1_Entry_straw")+C17/G17/K17*O17*S17*W17</f>
        <v>#NAME?</v>
      </c>
      <c r="AK7" s="158" t="s">
        <v>83</v>
      </c>
      <c r="AL7" s="53"/>
      <c r="AM7" s="53"/>
      <c r="AN7" s="53"/>
      <c r="AO7" s="53"/>
      <c r="AP7" s="53"/>
      <c r="AQ7" s="53"/>
      <c r="AR7" s="84"/>
      <c r="AS7" s="84"/>
      <c r="AT7" s="84"/>
      <c r="AV7" s="68" t="s">
        <v>84</v>
      </c>
      <c r="AW7" s="69"/>
      <c r="AX7" s="69"/>
      <c r="AY7" s="69"/>
      <c r="AZ7" s="69"/>
      <c r="BA7" s="69"/>
      <c r="BB7" s="69"/>
    </row>
    <row r="8" spans="1:56" s="2" customFormat="1" ht="30.75" customHeight="1" x14ac:dyDescent="0.25">
      <c r="B8" s="416" t="s">
        <v>85</v>
      </c>
      <c r="C8" s="417"/>
      <c r="D8" s="418"/>
      <c r="F8" s="416" t="s">
        <v>86</v>
      </c>
      <c r="G8" s="417"/>
      <c r="H8" s="418"/>
      <c r="J8" s="416" t="s">
        <v>87</v>
      </c>
      <c r="K8" s="417"/>
      <c r="L8" s="418"/>
      <c r="N8" s="416" t="s">
        <v>158</v>
      </c>
      <c r="O8" s="417"/>
      <c r="P8" s="418"/>
      <c r="R8" s="416" t="s">
        <v>88</v>
      </c>
      <c r="S8" s="417"/>
      <c r="T8" s="418"/>
      <c r="V8" s="416" t="s">
        <v>89</v>
      </c>
      <c r="W8" s="417"/>
      <c r="X8" s="418"/>
      <c r="Z8" s="162"/>
      <c r="AA8" s="162"/>
      <c r="AB8" s="162"/>
      <c r="AC8" s="79"/>
      <c r="AD8" s="162"/>
      <c r="AE8" s="162"/>
      <c r="AF8" s="162"/>
      <c r="AH8" s="13"/>
      <c r="AI8" s="14"/>
      <c r="AJ8" s="14"/>
      <c r="AK8" s="158" t="s">
        <v>287</v>
      </c>
      <c r="AL8" s="14"/>
      <c r="AM8" s="14"/>
      <c r="AN8" s="14"/>
      <c r="AO8" s="14"/>
      <c r="AP8" s="14"/>
      <c r="AQ8" s="14"/>
      <c r="AR8" s="85"/>
      <c r="AS8" s="85"/>
      <c r="AT8" s="85"/>
      <c r="AV8" s="67"/>
      <c r="AW8" s="67"/>
      <c r="AX8" s="67"/>
      <c r="AY8" s="67"/>
      <c r="AZ8" s="67"/>
      <c r="BA8" s="67"/>
      <c r="BB8" s="67"/>
    </row>
    <row r="9" spans="1:56" s="2" customFormat="1" x14ac:dyDescent="0.25">
      <c r="B9" s="36"/>
      <c r="C9" s="37"/>
      <c r="D9" s="38"/>
      <c r="F9" s="32"/>
      <c r="G9" s="9"/>
      <c r="H9" s="33"/>
      <c r="J9" s="32"/>
      <c r="K9" s="9"/>
      <c r="L9" s="33"/>
      <c r="N9" s="32"/>
      <c r="O9" s="9"/>
      <c r="P9" s="33"/>
      <c r="R9" s="32"/>
      <c r="S9" s="9"/>
      <c r="T9" s="33"/>
      <c r="V9" s="32"/>
      <c r="W9" s="9"/>
      <c r="X9" s="33"/>
      <c r="Z9" s="140"/>
      <c r="AA9" s="76"/>
      <c r="AB9" s="141"/>
      <c r="AC9" s="79"/>
      <c r="AD9" s="140"/>
      <c r="AE9" s="76"/>
      <c r="AF9" s="141"/>
      <c r="AH9" s="27" t="s">
        <v>90</v>
      </c>
      <c r="AI9" s="6"/>
      <c r="AJ9" s="40" t="str">
        <f>AH7</f>
        <v>N1_Entry straw=</v>
      </c>
      <c r="AK9" s="6"/>
      <c r="AL9" s="40" t="str">
        <f>B10</f>
        <v>S_N0_Import_Straw</v>
      </c>
      <c r="AM9" s="40" t="str">
        <f>F10</f>
        <v>S_E1a_Conv_Pcs2kg</v>
      </c>
      <c r="AN9" s="40" t="str">
        <f>J10</f>
        <v>S_E1b_Conv_Packs2Pcs</v>
      </c>
      <c r="AO9" s="40" t="str">
        <f>N10</f>
        <v>S_E2_Prop_InfUS</v>
      </c>
      <c r="AP9" s="40" t="str">
        <f>R10</f>
        <v>S_E3_Surv_Trans</v>
      </c>
      <c r="AQ9" s="40" t="str">
        <f>V10</f>
        <v>S_E4_Surv_Insp</v>
      </c>
      <c r="AR9" s="86"/>
      <c r="AS9" s="86"/>
      <c r="AT9" s="86"/>
      <c r="AV9" s="70" t="s">
        <v>91</v>
      </c>
      <c r="AW9" s="70" t="s">
        <v>92</v>
      </c>
      <c r="AX9" s="70" t="s">
        <v>93</v>
      </c>
      <c r="AY9" s="70" t="s">
        <v>94</v>
      </c>
      <c r="AZ9" s="70" t="s">
        <v>95</v>
      </c>
      <c r="BA9" s="70" t="s">
        <v>96</v>
      </c>
      <c r="BB9" s="393" t="s">
        <v>97</v>
      </c>
    </row>
    <row r="10" spans="1:56" s="2" customFormat="1" x14ac:dyDescent="0.25">
      <c r="B10" s="32" t="str">
        <f>B7</f>
        <v>S_N0_Import_Straw</v>
      </c>
      <c r="C10" s="4" t="s">
        <v>98</v>
      </c>
      <c r="D10" s="33" t="s">
        <v>99</v>
      </c>
      <c r="F10" s="32" t="str">
        <f>F7</f>
        <v>S_E1a_Conv_Pcs2kg</v>
      </c>
      <c r="G10" s="4" t="s">
        <v>98</v>
      </c>
      <c r="H10" s="33" t="s">
        <v>99</v>
      </c>
      <c r="J10" s="32" t="str">
        <f>J7</f>
        <v>S_E1b_Conv_Packs2Pcs</v>
      </c>
      <c r="K10" s="4" t="s">
        <v>98</v>
      </c>
      <c r="L10" s="33" t="s">
        <v>99</v>
      </c>
      <c r="N10" s="32" t="str">
        <f>N7</f>
        <v>S_E2_Prop_InfUS</v>
      </c>
      <c r="O10" s="4" t="s">
        <v>98</v>
      </c>
      <c r="P10" s="33" t="s">
        <v>99</v>
      </c>
      <c r="R10" s="32" t="str">
        <f>R7</f>
        <v>S_E3_Surv_Trans</v>
      </c>
      <c r="S10" s="4" t="s">
        <v>98</v>
      </c>
      <c r="T10" s="33" t="s">
        <v>99</v>
      </c>
      <c r="V10" s="32" t="str">
        <f>V7</f>
        <v>S_E4_Surv_Insp</v>
      </c>
      <c r="W10" s="4" t="s">
        <v>98</v>
      </c>
      <c r="X10" s="33" t="s">
        <v>99</v>
      </c>
      <c r="Z10" s="140"/>
      <c r="AA10" s="76"/>
      <c r="AB10" s="141"/>
      <c r="AC10" s="79"/>
      <c r="AD10" s="140"/>
      <c r="AE10" s="76"/>
      <c r="AF10" s="141"/>
      <c r="AH10" s="110">
        <v>0.01</v>
      </c>
      <c r="AI10" s="21"/>
      <c r="AJ10" s="120" t="e">
        <f ca="1">_xll.RiskPercentile($AJ$7,$AH10)</f>
        <v>#NAME?</v>
      </c>
      <c r="AK10" s="6"/>
      <c r="AL10" s="60" t="e">
        <f ca="1">_xll.RiskPercentile($C$17,$AH10)</f>
        <v>#NAME?</v>
      </c>
      <c r="AM10" s="120" t="e">
        <f ca="1">_xll.RiskPercentile($G$17,$AH10)</f>
        <v>#NAME?</v>
      </c>
      <c r="AN10" s="60" t="e">
        <f ca="1">_xll.RiskPercentile($K$17,$AH10)</f>
        <v>#NAME?</v>
      </c>
      <c r="AO10" s="65" t="e">
        <f ca="1">_xll.RiskPercentile($O$17,$AH10)</f>
        <v>#NAME?</v>
      </c>
      <c r="AP10" s="65" t="e">
        <f ca="1">_xll.RiskPercentile($S$17,$AH10)</f>
        <v>#NAME?</v>
      </c>
      <c r="AQ10" s="80" t="e">
        <f ca="1">_xll.RiskPercentile($W$17,$AH10)</f>
        <v>#NAME?</v>
      </c>
      <c r="AR10" s="87"/>
      <c r="AS10" s="87"/>
      <c r="AT10" s="87"/>
      <c r="AV10" s="70"/>
      <c r="AW10" s="70"/>
      <c r="AX10" s="70"/>
      <c r="AY10" s="70"/>
      <c r="AZ10" s="16">
        <v>0.69699999999999995</v>
      </c>
      <c r="BA10" s="16">
        <f>AZ10^2</f>
        <v>0.48580899999999994</v>
      </c>
      <c r="BB10" s="394">
        <f>BA10/$BA$14</f>
        <v>0.73962218764558474</v>
      </c>
    </row>
    <row r="11" spans="1:56" s="2" customFormat="1" x14ac:dyDescent="0.25">
      <c r="B11" s="382"/>
      <c r="C11" s="4">
        <v>0.01</v>
      </c>
      <c r="D11" s="135" t="e">
        <f ca="1">_xll.RiskPercentile(C17,C11)</f>
        <v>#NAME?</v>
      </c>
      <c r="F11" s="383"/>
      <c r="G11" s="4">
        <v>0.01</v>
      </c>
      <c r="H11" s="34" t="e">
        <f ca="1">_xll.RiskPercentile(G17,G11)</f>
        <v>#NAME?</v>
      </c>
      <c r="J11" s="383"/>
      <c r="K11" s="4">
        <v>0.01</v>
      </c>
      <c r="L11" s="135" t="e">
        <f ca="1">_xll.RiskPercentile(K17,K11)</f>
        <v>#NAME?</v>
      </c>
      <c r="N11" s="384"/>
      <c r="O11" s="4">
        <v>0.01</v>
      </c>
      <c r="P11" s="259" t="e">
        <f ca="1">_xll.RiskPercentile(O17,O11)</f>
        <v>#NAME?</v>
      </c>
      <c r="R11" s="105"/>
      <c r="S11" s="4">
        <v>0.01</v>
      </c>
      <c r="T11" s="248" t="e">
        <f ca="1">_xll.RiskPercentile(S17,S11)</f>
        <v>#NAME?</v>
      </c>
      <c r="V11" s="98"/>
      <c r="W11" s="4">
        <v>0.01</v>
      </c>
      <c r="X11" s="34" t="e">
        <f ca="1">_xll.RiskPercentile(W17,W11)</f>
        <v>#NAME?</v>
      </c>
      <c r="Z11" s="145"/>
      <c r="AA11" s="76"/>
      <c r="AB11" s="143"/>
      <c r="AC11" s="79"/>
      <c r="AD11" s="145"/>
      <c r="AE11" s="76"/>
      <c r="AF11" s="143"/>
      <c r="AH11" s="111">
        <v>0.05</v>
      </c>
      <c r="AI11" s="16"/>
      <c r="AJ11" s="121" t="e">
        <f ca="1">_xll.RiskPercentile($AJ$7,$AH11)</f>
        <v>#NAME?</v>
      </c>
      <c r="AK11" s="6"/>
      <c r="AL11" s="61" t="e">
        <f ca="1">_xll.RiskPercentile($C$17,$AH11)</f>
        <v>#NAME?</v>
      </c>
      <c r="AM11" s="121" t="e">
        <f ca="1">_xll.RiskPercentile($G$17,$AH11)</f>
        <v>#NAME?</v>
      </c>
      <c r="AN11" s="61" t="e">
        <f ca="1">_xll.RiskPercentile($K$17,$AH11)</f>
        <v>#NAME?</v>
      </c>
      <c r="AO11" s="50" t="e">
        <f ca="1">_xll.RiskPercentile($O$17,$AH11)</f>
        <v>#NAME?</v>
      </c>
      <c r="AP11" s="50" t="e">
        <f ca="1">_xll.RiskPercentile($S$17,$AH11)</f>
        <v>#NAME?</v>
      </c>
      <c r="AQ11" s="81" t="e">
        <f ca="1">_xll.RiskPercentile($W$17,$AH11)</f>
        <v>#NAME?</v>
      </c>
      <c r="AR11" s="87"/>
      <c r="AS11" s="87"/>
      <c r="AT11" s="87"/>
      <c r="AV11" s="70"/>
      <c r="AW11" s="70"/>
      <c r="AX11" s="70"/>
      <c r="AY11" s="70"/>
      <c r="AZ11" s="16">
        <v>0.4</v>
      </c>
      <c r="BA11" s="16">
        <f>AZ11^2</f>
        <v>0.16000000000000003</v>
      </c>
      <c r="BB11" s="394">
        <f>BA11/$BA$14</f>
        <v>0.24359274946181234</v>
      </c>
    </row>
    <row r="12" spans="1:56" s="2" customFormat="1" x14ac:dyDescent="0.25">
      <c r="B12" s="382"/>
      <c r="C12" s="4">
        <v>0.25</v>
      </c>
      <c r="D12" s="135" t="e">
        <f ca="1">_xll.RiskPercentile(C17,C12)</f>
        <v>#NAME?</v>
      </c>
      <c r="F12" s="383"/>
      <c r="G12" s="4">
        <v>0.25</v>
      </c>
      <c r="H12" s="34" t="e">
        <f ca="1">_xll.RiskPercentile(G17,G12)</f>
        <v>#NAME?</v>
      </c>
      <c r="J12" s="383"/>
      <c r="K12" s="4">
        <v>0.25</v>
      </c>
      <c r="L12" s="135" t="e">
        <f ca="1">_xll.RiskPercentile(K17,K12)</f>
        <v>#NAME?</v>
      </c>
      <c r="N12" s="384"/>
      <c r="O12" s="4">
        <v>0.25</v>
      </c>
      <c r="P12" s="259" t="e">
        <f ca="1">_xll.RiskPercentile(O17,O12)</f>
        <v>#NAME?</v>
      </c>
      <c r="R12" s="105"/>
      <c r="S12" s="4">
        <v>0.25</v>
      </c>
      <c r="T12" s="248" t="e">
        <f ca="1">_xll.RiskPercentile(S17,S12)</f>
        <v>#NAME?</v>
      </c>
      <c r="V12" s="98"/>
      <c r="W12" s="4">
        <v>0.25</v>
      </c>
      <c r="X12" s="34" t="e">
        <f ca="1">_xll.RiskPercentile(W17,W12)</f>
        <v>#NAME?</v>
      </c>
      <c r="Z12" s="145"/>
      <c r="AA12" s="76"/>
      <c r="AB12" s="143"/>
      <c r="AC12" s="79"/>
      <c r="AD12" s="145"/>
      <c r="AE12" s="76"/>
      <c r="AF12" s="143"/>
      <c r="AH12" s="111">
        <v>0.1</v>
      </c>
      <c r="AI12" s="16"/>
      <c r="AJ12" s="121" t="e">
        <f ca="1">_xll.RiskPercentile($AJ$7,$AH12)</f>
        <v>#NAME?</v>
      </c>
      <c r="AK12" s="6"/>
      <c r="AL12" s="61" t="e">
        <f ca="1">_xll.RiskPercentile($C$17,$AH12)</f>
        <v>#NAME?</v>
      </c>
      <c r="AM12" s="121" t="e">
        <f ca="1">_xll.RiskPercentile($G$17,$AH12)</f>
        <v>#NAME?</v>
      </c>
      <c r="AN12" s="61" t="e">
        <f ca="1">_xll.RiskPercentile($K$17,$AH12)</f>
        <v>#NAME?</v>
      </c>
      <c r="AO12" s="50" t="e">
        <f ca="1">_xll.RiskPercentile($O$17,$AH12)</f>
        <v>#NAME?</v>
      </c>
      <c r="AP12" s="50" t="e">
        <f ca="1">_xll.RiskPercentile($S$17,$AH12)</f>
        <v>#NAME?</v>
      </c>
      <c r="AQ12" s="81" t="e">
        <f ca="1">_xll.RiskPercentile($W$17,$AH12)</f>
        <v>#NAME?</v>
      </c>
      <c r="AR12" s="87"/>
      <c r="AS12" s="87"/>
      <c r="AT12" s="87"/>
      <c r="AV12" s="70"/>
      <c r="AW12" s="70"/>
      <c r="AX12" s="70"/>
      <c r="AY12" s="70"/>
      <c r="AZ12" s="16">
        <v>0.105</v>
      </c>
      <c r="BA12" s="16">
        <f>AZ12^2</f>
        <v>1.1024999999999998E-2</v>
      </c>
      <c r="BB12" s="394">
        <f>BA12/$BA$14</f>
        <v>1.6785062892603002E-2</v>
      </c>
    </row>
    <row r="13" spans="1:56" s="2" customFormat="1" x14ac:dyDescent="0.25">
      <c r="B13" s="382"/>
      <c r="C13" s="4">
        <v>0.5</v>
      </c>
      <c r="D13" s="135" t="e">
        <f ca="1">_xll.RiskPercentile(C17,C13)</f>
        <v>#NAME?</v>
      </c>
      <c r="F13" s="383"/>
      <c r="G13" s="4">
        <v>0.5</v>
      </c>
      <c r="H13" s="34" t="e">
        <f ca="1">_xll.RiskPercentile(G17,G13)</f>
        <v>#NAME?</v>
      </c>
      <c r="J13" s="383"/>
      <c r="K13" s="4">
        <v>0.5</v>
      </c>
      <c r="L13" s="135" t="e">
        <f ca="1">_xll.RiskPercentile(K17,K13)</f>
        <v>#NAME?</v>
      </c>
      <c r="N13" s="384"/>
      <c r="O13" s="4">
        <v>0.5</v>
      </c>
      <c r="P13" s="259" t="e">
        <f ca="1">_xll.RiskPercentile(O17,O13)</f>
        <v>#NAME?</v>
      </c>
      <c r="R13" s="105"/>
      <c r="S13" s="4">
        <v>0.5</v>
      </c>
      <c r="T13" s="248" t="e">
        <f ca="1">_xll.RiskPercentile(S17,S13)</f>
        <v>#NAME?</v>
      </c>
      <c r="V13" s="98"/>
      <c r="W13" s="4">
        <v>0.5</v>
      </c>
      <c r="X13" s="34" t="e">
        <f ca="1">_xll.RiskPercentile(W17,W13)</f>
        <v>#NAME?</v>
      </c>
      <c r="Z13" s="145"/>
      <c r="AA13" s="76"/>
      <c r="AB13" s="143"/>
      <c r="AC13" s="79"/>
      <c r="AD13" s="145"/>
      <c r="AE13" s="76"/>
      <c r="AF13" s="143"/>
      <c r="AH13" s="111">
        <v>0.16600000000000001</v>
      </c>
      <c r="AI13" s="16"/>
      <c r="AJ13" s="121" t="e">
        <f ca="1">_xll.RiskPercentile($AJ$7,$AH13)</f>
        <v>#NAME?</v>
      </c>
      <c r="AK13" s="6"/>
      <c r="AL13" s="61" t="e">
        <f ca="1">_xll.RiskPercentile($C$17,$AH13)</f>
        <v>#NAME?</v>
      </c>
      <c r="AM13" s="121" t="e">
        <f ca="1">_xll.RiskPercentile($G$17,$AH13)</f>
        <v>#NAME?</v>
      </c>
      <c r="AN13" s="61" t="e">
        <f ca="1">_xll.RiskPercentile($K$17,$AH13)</f>
        <v>#NAME?</v>
      </c>
      <c r="AO13" s="50" t="e">
        <f ca="1">_xll.RiskPercentile($O$17,$AH13)</f>
        <v>#NAME?</v>
      </c>
      <c r="AP13" s="50" t="e">
        <f ca="1">_xll.RiskPercentile($S$17,$AH13)</f>
        <v>#NAME?</v>
      </c>
      <c r="AQ13" s="81" t="e">
        <f ca="1">_xll.RiskPercentile($W$17,$AH13)</f>
        <v>#NAME?</v>
      </c>
      <c r="AR13" s="87"/>
      <c r="AS13" s="87"/>
      <c r="AT13" s="87"/>
      <c r="AV13" s="70"/>
      <c r="AW13" s="70"/>
      <c r="AX13" s="70"/>
      <c r="AY13" s="70"/>
      <c r="AZ13" s="16">
        <v>0</v>
      </c>
      <c r="BA13" s="16">
        <f>AZ13^2</f>
        <v>0</v>
      </c>
      <c r="BB13" s="394">
        <f>BA13/$BA$14</f>
        <v>0</v>
      </c>
    </row>
    <row r="14" spans="1:56" s="2" customFormat="1" x14ac:dyDescent="0.25">
      <c r="B14" s="382"/>
      <c r="C14" s="4">
        <v>0.75</v>
      </c>
      <c r="D14" s="135" t="e">
        <f ca="1">_xll.RiskPercentile(C17,C14)</f>
        <v>#NAME?</v>
      </c>
      <c r="F14" s="383"/>
      <c r="G14" s="4">
        <v>0.75</v>
      </c>
      <c r="H14" s="34" t="e">
        <f ca="1">_xll.RiskPercentile(G17,G14)</f>
        <v>#NAME?</v>
      </c>
      <c r="J14" s="383"/>
      <c r="K14" s="4">
        <v>0.75</v>
      </c>
      <c r="L14" s="135" t="e">
        <f ca="1">_xll.RiskPercentile(K17,K14)</f>
        <v>#NAME?</v>
      </c>
      <c r="N14" s="384"/>
      <c r="O14" s="4">
        <v>0.75</v>
      </c>
      <c r="P14" s="259" t="e">
        <f ca="1">_xll.RiskPercentile(O17,O14)</f>
        <v>#NAME?</v>
      </c>
      <c r="R14" s="105"/>
      <c r="S14" s="4">
        <v>0.75</v>
      </c>
      <c r="T14" s="248" t="e">
        <f ca="1">_xll.RiskPercentile(S17,S14)</f>
        <v>#NAME?</v>
      </c>
      <c r="V14" s="98"/>
      <c r="W14" s="4">
        <v>0.75</v>
      </c>
      <c r="X14" s="34" t="e">
        <f ca="1">_xll.RiskPercentile(W17,W14)</f>
        <v>#NAME?</v>
      </c>
      <c r="Z14" s="145"/>
      <c r="AA14" s="76"/>
      <c r="AB14" s="143"/>
      <c r="AC14" s="79"/>
      <c r="AD14" s="145"/>
      <c r="AE14" s="76"/>
      <c r="AF14" s="143"/>
      <c r="AH14" s="110">
        <v>0.25</v>
      </c>
      <c r="AI14" s="21"/>
      <c r="AJ14" s="120" t="e">
        <f ca="1">_xll.RiskPercentile($AJ$7,$AH14)</f>
        <v>#NAME?</v>
      </c>
      <c r="AK14" s="6"/>
      <c r="AL14" s="60" t="e">
        <f ca="1">_xll.RiskPercentile($C$17,$AH14)</f>
        <v>#NAME?</v>
      </c>
      <c r="AM14" s="120" t="e">
        <f ca="1">_xll.RiskPercentile($G$17,$AH14)</f>
        <v>#NAME?</v>
      </c>
      <c r="AN14" s="60" t="e">
        <f ca="1">_xll.RiskPercentile($K$17,$AH14)</f>
        <v>#NAME?</v>
      </c>
      <c r="AO14" s="65" t="e">
        <f ca="1">_xll.RiskPercentile($O$17,$AH14)</f>
        <v>#NAME?</v>
      </c>
      <c r="AP14" s="65" t="e">
        <f ca="1">_xll.RiskPercentile($S$17,$AH14)</f>
        <v>#NAME?</v>
      </c>
      <c r="AQ14" s="80" t="e">
        <f ca="1">_xll.RiskPercentile($W$17,$AH14)</f>
        <v>#NAME?</v>
      </c>
      <c r="AR14" s="87"/>
      <c r="AS14" s="87"/>
      <c r="AT14" s="87"/>
      <c r="AV14" s="70" t="s">
        <v>104</v>
      </c>
      <c r="AW14" s="70"/>
      <c r="AX14" s="70"/>
      <c r="AY14" s="70"/>
      <c r="AZ14" s="16" t="s">
        <v>105</v>
      </c>
      <c r="BA14" s="16">
        <f>SUM(BA10:BA13)</f>
        <v>0.65683399999999992</v>
      </c>
      <c r="BB14" s="395">
        <f>BA14/$BA$14</f>
        <v>1</v>
      </c>
    </row>
    <row r="15" spans="1:56" s="2" customFormat="1" x14ac:dyDescent="0.25">
      <c r="B15" s="382"/>
      <c r="C15" s="4">
        <v>0.99</v>
      </c>
      <c r="D15" s="135" t="e">
        <f ca="1">_xll.RiskPercentile(C17,C15)</f>
        <v>#NAME?</v>
      </c>
      <c r="F15" s="383"/>
      <c r="G15" s="4">
        <v>0.99</v>
      </c>
      <c r="H15" s="34" t="e">
        <f ca="1">_xll.RiskPercentile(G17,G15)</f>
        <v>#NAME?</v>
      </c>
      <c r="J15" s="383"/>
      <c r="K15" s="4">
        <v>0.99</v>
      </c>
      <c r="L15" s="135" t="e">
        <f ca="1">_xll.RiskPercentile(K17,K15)</f>
        <v>#NAME?</v>
      </c>
      <c r="N15" s="384"/>
      <c r="O15" s="4">
        <v>0.99</v>
      </c>
      <c r="P15" s="259" t="e">
        <f ca="1">_xll.RiskPercentile(O17,O15)</f>
        <v>#NAME?</v>
      </c>
      <c r="R15" s="105"/>
      <c r="S15" s="4">
        <v>0.99</v>
      </c>
      <c r="T15" s="248" t="e">
        <f ca="1">_xll.RiskPercentile(S17,S15)</f>
        <v>#NAME?</v>
      </c>
      <c r="V15" s="98"/>
      <c r="W15" s="4">
        <v>0.99</v>
      </c>
      <c r="X15" s="34" t="e">
        <f ca="1">_xll.RiskPercentile(W17,W15)</f>
        <v>#NAME?</v>
      </c>
      <c r="Z15" s="145"/>
      <c r="AA15" s="76"/>
      <c r="AB15" s="143"/>
      <c r="AC15" s="79"/>
      <c r="AD15" s="145"/>
      <c r="AE15" s="76"/>
      <c r="AF15" s="143"/>
      <c r="AH15" s="113">
        <v>0.33300000000000002</v>
      </c>
      <c r="AI15" s="18"/>
      <c r="AJ15" s="123" t="e">
        <f ca="1">_xll.RiskPercentile($AJ$7,$AH15)</f>
        <v>#NAME?</v>
      </c>
      <c r="AK15" s="7"/>
      <c r="AL15" s="63" t="e">
        <f ca="1">_xll.RiskPercentile($C$17,$AH15)</f>
        <v>#NAME?</v>
      </c>
      <c r="AM15" s="123" t="e">
        <f ca="1">_xll.RiskPercentile($G$17,$AH15)</f>
        <v>#NAME?</v>
      </c>
      <c r="AN15" s="63" t="e">
        <f ca="1">_xll.RiskPercentile($K$17,$AH15)</f>
        <v>#NAME?</v>
      </c>
      <c r="AO15" s="214" t="e">
        <f ca="1">_xll.RiskPercentile($O$17,$AH15)</f>
        <v>#NAME?</v>
      </c>
      <c r="AP15" s="19" t="e">
        <f ca="1">_xll.RiskPercentile($S$17,$AH15)</f>
        <v>#NAME?</v>
      </c>
      <c r="AQ15" s="83" t="e">
        <f ca="1">_xll.RiskPercentile($W$17,$AH15)</f>
        <v>#NAME?</v>
      </c>
      <c r="AR15" s="88"/>
      <c r="AS15" s="88"/>
      <c r="AT15" s="88"/>
      <c r="AV15" s="67"/>
      <c r="AW15" s="67"/>
      <c r="AX15" s="67"/>
      <c r="AY15" s="67"/>
      <c r="AZ15" s="67"/>
      <c r="BA15" s="67"/>
      <c r="BB15" s="67"/>
    </row>
    <row r="16" spans="1:56" s="2" customFormat="1" x14ac:dyDescent="0.25">
      <c r="B16" s="32"/>
      <c r="C16" s="1"/>
      <c r="D16" s="35"/>
      <c r="F16" s="32"/>
      <c r="G16" s="1"/>
      <c r="H16" s="35"/>
      <c r="J16" s="32"/>
      <c r="K16" s="1"/>
      <c r="L16" s="35"/>
      <c r="N16" s="32"/>
      <c r="O16" s="1"/>
      <c r="P16" s="35"/>
      <c r="R16" s="32"/>
      <c r="S16" s="1"/>
      <c r="T16" s="35"/>
      <c r="V16" s="32"/>
      <c r="W16" s="1"/>
      <c r="X16" s="35"/>
      <c r="Z16" s="140"/>
      <c r="AA16" s="77"/>
      <c r="AB16" s="146"/>
      <c r="AC16" s="79"/>
      <c r="AD16" s="140"/>
      <c r="AE16" s="77"/>
      <c r="AF16" s="146"/>
      <c r="AH16" s="112">
        <v>0.5</v>
      </c>
      <c r="AI16" s="24"/>
      <c r="AJ16" s="122" t="e">
        <f ca="1">_xll.RiskPercentile($AJ$7,$AH16)</f>
        <v>#NAME?</v>
      </c>
      <c r="AK16" s="7"/>
      <c r="AL16" s="62" t="e">
        <f ca="1">_xll.RiskPercentile($C$17,$AH16)</f>
        <v>#NAME?</v>
      </c>
      <c r="AM16" s="122" t="e">
        <f ca="1">_xll.RiskPercentile($G$17,$AH16)</f>
        <v>#NAME?</v>
      </c>
      <c r="AN16" s="62" t="e">
        <f ca="1">_xll.RiskPercentile($K$17,$AH16)</f>
        <v>#NAME?</v>
      </c>
      <c r="AO16" s="215" t="e">
        <f ca="1">_xll.RiskPercentile($O$17,$AH16)</f>
        <v>#NAME?</v>
      </c>
      <c r="AP16" s="66" t="e">
        <f ca="1">_xll.RiskPercentile($S$17,$AH16)</f>
        <v>#NAME?</v>
      </c>
      <c r="AQ16" s="82" t="e">
        <f ca="1">_xll.RiskPercentile($W$17,$AH16)</f>
        <v>#NAME?</v>
      </c>
      <c r="AR16" s="88"/>
      <c r="AS16" s="88"/>
      <c r="AT16" s="88"/>
      <c r="AV16" s="67"/>
      <c r="AW16" s="67"/>
      <c r="AX16" s="67"/>
      <c r="AY16" s="67"/>
      <c r="AZ16" s="67"/>
      <c r="BA16" s="67"/>
      <c r="BB16" s="67"/>
    </row>
    <row r="17" spans="2:56" s="2" customFormat="1" x14ac:dyDescent="0.25">
      <c r="B17" s="32" t="str">
        <f>B7</f>
        <v>S_N0_Import_Straw</v>
      </c>
      <c r="C17" s="240" t="e">
        <f ca="1">A0!C17</f>
        <v>#NAME?</v>
      </c>
      <c r="D17" s="35" t="s">
        <v>325</v>
      </c>
      <c r="F17" s="32" t="str">
        <f>F7</f>
        <v>S_E1a_Conv_Pcs2kg</v>
      </c>
      <c r="G17" s="241">
        <f>A0!G17</f>
        <v>3.5000000000000003E-2</v>
      </c>
      <c r="H17" s="35" t="s">
        <v>325</v>
      </c>
      <c r="J17" s="32" t="str">
        <f>J7</f>
        <v>S_E1b_Conv_Packs2Pcs</v>
      </c>
      <c r="K17" s="242">
        <f>A0!K17</f>
        <v>1200</v>
      </c>
      <c r="L17" s="35" t="s">
        <v>325</v>
      </c>
      <c r="N17" s="32" t="str">
        <f>N7</f>
        <v>S_E2_Prop_InfUS</v>
      </c>
      <c r="O17" s="261" t="e">
        <f ca="1">A0!O17</f>
        <v>#NAME?</v>
      </c>
      <c r="P17" s="35" t="s">
        <v>325</v>
      </c>
      <c r="R17" s="32" t="str">
        <f>R7</f>
        <v>S_E3_Surv_Trans</v>
      </c>
      <c r="S17" s="247" t="e">
        <f ca="1">A0!S17</f>
        <v>#NAME?</v>
      </c>
      <c r="T17" s="35" t="s">
        <v>325</v>
      </c>
      <c r="V17" s="32" t="str">
        <f>V7</f>
        <v>S_E4_Surv_Insp</v>
      </c>
      <c r="W17" s="238" t="e">
        <f ca="1">A0!W17</f>
        <v>#NAME?</v>
      </c>
      <c r="X17" s="35" t="s">
        <v>325</v>
      </c>
      <c r="Z17" s="140"/>
      <c r="AA17" s="78"/>
      <c r="AB17" s="146"/>
      <c r="AC17" s="79"/>
      <c r="AD17" s="140"/>
      <c r="AE17" s="78"/>
      <c r="AF17" s="146"/>
      <c r="AH17" s="113">
        <v>0.66700000000000004</v>
      </c>
      <c r="AI17" s="18"/>
      <c r="AJ17" s="123" t="e">
        <f ca="1">_xll.RiskPercentile($AJ$7,$AH17)</f>
        <v>#NAME?</v>
      </c>
      <c r="AK17" s="7"/>
      <c r="AL17" s="63" t="e">
        <f ca="1">_xll.RiskPercentile($C$17,$AH17)</f>
        <v>#NAME?</v>
      </c>
      <c r="AM17" s="123" t="e">
        <f ca="1">_xll.RiskPercentile($G$17,$AH17)</f>
        <v>#NAME?</v>
      </c>
      <c r="AN17" s="63" t="e">
        <f ca="1">_xll.RiskPercentile($K$17,$AH17)</f>
        <v>#NAME?</v>
      </c>
      <c r="AO17" s="214" t="e">
        <f ca="1">_xll.RiskPercentile($O$17,$AH17)</f>
        <v>#NAME?</v>
      </c>
      <c r="AP17" s="19" t="e">
        <f ca="1">_xll.RiskPercentile($S$17,$AH17)</f>
        <v>#NAME?</v>
      </c>
      <c r="AQ17" s="83" t="e">
        <f ca="1">_xll.RiskPercentile($W$17,$AH17)</f>
        <v>#NAME?</v>
      </c>
      <c r="AR17" s="88"/>
      <c r="AS17" s="88"/>
      <c r="AT17" s="88"/>
      <c r="AV17" s="67"/>
      <c r="AW17" s="67"/>
      <c r="AX17" s="67"/>
      <c r="AY17" s="67"/>
      <c r="AZ17" s="67"/>
      <c r="BA17" s="67"/>
      <c r="BB17" s="67"/>
    </row>
    <row r="18" spans="2:56" s="2" customFormat="1" x14ac:dyDescent="0.25">
      <c r="B18" s="36"/>
      <c r="C18" s="6"/>
      <c r="D18" s="28"/>
      <c r="F18" s="36"/>
      <c r="G18" s="37"/>
      <c r="H18" s="38"/>
      <c r="J18" s="36"/>
      <c r="K18" s="37"/>
      <c r="L18" s="38"/>
      <c r="N18" s="36"/>
      <c r="O18" s="37"/>
      <c r="P18" s="38"/>
      <c r="R18" s="36"/>
      <c r="S18" s="37"/>
      <c r="T18" s="38"/>
      <c r="V18" s="36"/>
      <c r="W18" s="37"/>
      <c r="X18" s="38"/>
      <c r="Z18" s="147"/>
      <c r="AA18" s="79"/>
      <c r="AB18" s="79"/>
      <c r="AC18" s="79"/>
      <c r="AD18" s="147"/>
      <c r="AE18" s="79"/>
      <c r="AF18" s="79"/>
      <c r="AH18" s="110">
        <v>0.75</v>
      </c>
      <c r="AI18" s="21"/>
      <c r="AJ18" s="120" t="e">
        <f ca="1">_xll.RiskPercentile($AJ$7,$AH18)</f>
        <v>#NAME?</v>
      </c>
      <c r="AK18" s="6"/>
      <c r="AL18" s="60" t="e">
        <f ca="1">_xll.RiskPercentile($C$17,$AH18)</f>
        <v>#NAME?</v>
      </c>
      <c r="AM18" s="120" t="e">
        <f ca="1">_xll.RiskPercentile($G$17,$AH18)</f>
        <v>#NAME?</v>
      </c>
      <c r="AN18" s="60" t="e">
        <f ca="1">_xll.RiskPercentile($K$17,$AH18)</f>
        <v>#NAME?</v>
      </c>
      <c r="AO18" s="65" t="e">
        <f ca="1">_xll.RiskPercentile($O$17,$AH18)</f>
        <v>#NAME?</v>
      </c>
      <c r="AP18" s="65" t="e">
        <f ca="1">_xll.RiskPercentile($S$17,$AH18)</f>
        <v>#NAME?</v>
      </c>
      <c r="AQ18" s="80" t="e">
        <f ca="1">_xll.RiskPercentile($W$17,$AH18)</f>
        <v>#NAME?</v>
      </c>
      <c r="AR18" s="87"/>
      <c r="AS18" s="87"/>
      <c r="AT18" s="87"/>
      <c r="AV18" s="67"/>
      <c r="AW18" s="67"/>
      <c r="AX18" s="67"/>
      <c r="AY18" s="67"/>
      <c r="AZ18" s="67"/>
      <c r="BA18" s="67"/>
      <c r="BB18" s="67"/>
    </row>
    <row r="19" spans="2:56" s="2" customFormat="1" x14ac:dyDescent="0.25">
      <c r="B19" s="36"/>
      <c r="C19" s="37"/>
      <c r="D19" s="38"/>
      <c r="F19" s="39"/>
      <c r="G19" s="6"/>
      <c r="H19" s="38"/>
      <c r="J19" s="39"/>
      <c r="K19" s="6"/>
      <c r="L19" s="38"/>
      <c r="N19" s="39"/>
      <c r="O19" s="6"/>
      <c r="P19" s="38"/>
      <c r="R19" s="39"/>
      <c r="S19" s="6"/>
      <c r="T19" s="38"/>
      <c r="V19" s="98"/>
      <c r="W19" s="9"/>
      <c r="X19" s="38"/>
      <c r="Z19" s="145"/>
      <c r="AA19" s="76"/>
      <c r="AB19" s="79"/>
      <c r="AC19" s="79"/>
      <c r="AD19" s="145"/>
      <c r="AE19" s="76"/>
      <c r="AF19" s="79"/>
      <c r="AH19" s="111">
        <v>0.83299999999999996</v>
      </c>
      <c r="AI19" s="16"/>
      <c r="AJ19" s="121" t="e">
        <f ca="1">_xll.RiskPercentile($AJ$7,$AH19)</f>
        <v>#NAME?</v>
      </c>
      <c r="AK19" s="6"/>
      <c r="AL19" s="61" t="e">
        <f ca="1">_xll.RiskPercentile($C$17,$AH19)</f>
        <v>#NAME?</v>
      </c>
      <c r="AM19" s="121" t="e">
        <f ca="1">_xll.RiskPercentile($G$17,$AH19)</f>
        <v>#NAME?</v>
      </c>
      <c r="AN19" s="61" t="e">
        <f ca="1">_xll.RiskPercentile($K$17,$AH19)</f>
        <v>#NAME?</v>
      </c>
      <c r="AO19" s="50" t="e">
        <f ca="1">_xll.RiskPercentile($O$17,$AH19)</f>
        <v>#NAME?</v>
      </c>
      <c r="AP19" s="50" t="e">
        <f ca="1">_xll.RiskPercentile($S$17,$AH19)</f>
        <v>#NAME?</v>
      </c>
      <c r="AQ19" s="81" t="e">
        <f ca="1">_xll.RiskPercentile($W$17,$AH19)</f>
        <v>#NAME?</v>
      </c>
      <c r="AR19" s="87"/>
      <c r="AS19" s="87"/>
      <c r="AT19" s="87"/>
      <c r="AV19" s="67"/>
      <c r="AW19" s="67"/>
      <c r="AX19" s="67"/>
      <c r="AY19" s="67"/>
      <c r="AZ19" s="67"/>
      <c r="BA19" s="67"/>
      <c r="BB19" s="67"/>
    </row>
    <row r="20" spans="2:56" s="2" customFormat="1" x14ac:dyDescent="0.25">
      <c r="B20" s="39"/>
      <c r="C20" s="6"/>
      <c r="D20" s="28"/>
      <c r="F20" s="39"/>
      <c r="G20" s="6"/>
      <c r="H20" s="38"/>
      <c r="J20" s="39"/>
      <c r="K20" s="6"/>
      <c r="L20" s="38"/>
      <c r="N20" s="39"/>
      <c r="O20" s="6"/>
      <c r="P20" s="38"/>
      <c r="R20" s="39"/>
      <c r="S20" s="6"/>
      <c r="T20" s="38"/>
      <c r="V20" s="98"/>
      <c r="W20" s="9"/>
      <c r="X20" s="38"/>
      <c r="Z20" s="145"/>
      <c r="AA20" s="76"/>
      <c r="AB20" s="79"/>
      <c r="AC20" s="79"/>
      <c r="AD20" s="145"/>
      <c r="AE20" s="76"/>
      <c r="AF20" s="79"/>
      <c r="AH20" s="111">
        <v>0.9</v>
      </c>
      <c r="AI20" s="16"/>
      <c r="AJ20" s="121" t="e">
        <f ca="1">_xll.RiskPercentile($AJ$7,$AH20)</f>
        <v>#NAME?</v>
      </c>
      <c r="AK20" s="6"/>
      <c r="AL20" s="61" t="e">
        <f ca="1">_xll.RiskPercentile($C$17,$AH20)</f>
        <v>#NAME?</v>
      </c>
      <c r="AM20" s="121" t="e">
        <f ca="1">_xll.RiskPercentile($G$17,$AH20)</f>
        <v>#NAME?</v>
      </c>
      <c r="AN20" s="61" t="e">
        <f ca="1">_xll.RiskPercentile($K$17,$AH20)</f>
        <v>#NAME?</v>
      </c>
      <c r="AO20" s="50" t="e">
        <f ca="1">_xll.RiskPercentile($O$17,$AH20)</f>
        <v>#NAME?</v>
      </c>
      <c r="AP20" s="50" t="e">
        <f ca="1">_xll.RiskPercentile($S$17,$AH20)</f>
        <v>#NAME?</v>
      </c>
      <c r="AQ20" s="81" t="e">
        <f ca="1">_xll.RiskPercentile($W$17,$AH20)</f>
        <v>#NAME?</v>
      </c>
      <c r="AR20" s="87"/>
      <c r="AS20" s="87"/>
      <c r="AT20" s="87"/>
      <c r="AV20" s="67"/>
      <c r="AW20" s="67"/>
      <c r="AX20" s="67"/>
      <c r="AY20" s="67"/>
      <c r="AZ20" s="67"/>
      <c r="BA20" s="67"/>
      <c r="BB20" s="67"/>
    </row>
    <row r="21" spans="2:56" s="2" customFormat="1" x14ac:dyDescent="0.25">
      <c r="B21" s="39"/>
      <c r="C21" s="6"/>
      <c r="D21" s="28"/>
      <c r="F21" s="39"/>
      <c r="G21" s="6"/>
      <c r="H21" s="38"/>
      <c r="J21" s="39"/>
      <c r="K21" s="6"/>
      <c r="L21" s="38"/>
      <c r="N21" s="39"/>
      <c r="O21" s="6"/>
      <c r="P21" s="38"/>
      <c r="R21" s="39"/>
      <c r="S21" s="6"/>
      <c r="T21" s="38"/>
      <c r="V21" s="98"/>
      <c r="W21" s="9"/>
      <c r="X21" s="38"/>
      <c r="Z21" s="145"/>
      <c r="AA21" s="76"/>
      <c r="AB21" s="79"/>
      <c r="AC21" s="79"/>
      <c r="AD21" s="145"/>
      <c r="AE21" s="76"/>
      <c r="AF21" s="79"/>
      <c r="AH21" s="111">
        <v>0.95</v>
      </c>
      <c r="AI21" s="16"/>
      <c r="AJ21" s="121" t="e">
        <f ca="1">_xll.RiskPercentile($AJ$7,$AH21)</f>
        <v>#NAME?</v>
      </c>
      <c r="AK21" s="6"/>
      <c r="AL21" s="61" t="e">
        <f ca="1">_xll.RiskPercentile($C$17,$AH21)</f>
        <v>#NAME?</v>
      </c>
      <c r="AM21" s="121" t="e">
        <f ca="1">_xll.RiskPercentile($G$17,$AH21)</f>
        <v>#NAME?</v>
      </c>
      <c r="AN21" s="61" t="e">
        <f ca="1">_xll.RiskPercentile($K$17,$AH21)</f>
        <v>#NAME?</v>
      </c>
      <c r="AO21" s="50" t="e">
        <f ca="1">_xll.RiskPercentile($O$17,$AH21)</f>
        <v>#NAME?</v>
      </c>
      <c r="AP21" s="50" t="e">
        <f ca="1">_xll.RiskPercentile($S$17,$AH21)</f>
        <v>#NAME?</v>
      </c>
      <c r="AQ21" s="81" t="e">
        <f ca="1">_xll.RiskPercentile($W$17,$AH21)</f>
        <v>#NAME?</v>
      </c>
      <c r="AR21" s="87"/>
      <c r="AS21" s="87"/>
      <c r="AT21" s="87"/>
      <c r="AV21" s="67"/>
      <c r="AW21" s="67"/>
      <c r="AX21" s="67"/>
      <c r="AY21" s="67"/>
      <c r="AZ21" s="67"/>
      <c r="BA21" s="67"/>
      <c r="BB21" s="67"/>
    </row>
    <row r="22" spans="2:56" s="2" customFormat="1" x14ac:dyDescent="0.25">
      <c r="B22" s="39"/>
      <c r="C22" s="6"/>
      <c r="D22" s="28"/>
      <c r="F22" s="39"/>
      <c r="G22" s="6"/>
      <c r="H22" s="38"/>
      <c r="J22" s="39"/>
      <c r="K22" s="6"/>
      <c r="L22" s="38"/>
      <c r="N22" s="39"/>
      <c r="O22" s="6"/>
      <c r="P22" s="38"/>
      <c r="R22" s="39"/>
      <c r="S22" s="6"/>
      <c r="T22" s="38"/>
      <c r="V22" s="98"/>
      <c r="W22" s="9"/>
      <c r="X22" s="38"/>
      <c r="Z22" s="145"/>
      <c r="AA22" s="76"/>
      <c r="AB22" s="79"/>
      <c r="AC22" s="79"/>
      <c r="AD22" s="145"/>
      <c r="AE22" s="76"/>
      <c r="AF22" s="79"/>
      <c r="AH22" s="110">
        <v>0.99</v>
      </c>
      <c r="AI22" s="21"/>
      <c r="AJ22" s="120" t="e">
        <f ca="1">_xll.RiskPercentile($AJ$7,$AH22)</f>
        <v>#NAME?</v>
      </c>
      <c r="AK22" s="6"/>
      <c r="AL22" s="60" t="e">
        <f ca="1">_xll.RiskPercentile($C$17,$AH22)</f>
        <v>#NAME?</v>
      </c>
      <c r="AM22" s="120" t="e">
        <f ca="1">_xll.RiskPercentile($G$17,$AH22)</f>
        <v>#NAME?</v>
      </c>
      <c r="AN22" s="60" t="e">
        <f ca="1">_xll.RiskPercentile($K$17,$AH22)</f>
        <v>#NAME?</v>
      </c>
      <c r="AO22" s="65" t="e">
        <f ca="1">_xll.RiskPercentile($O$17,$AH22)</f>
        <v>#NAME?</v>
      </c>
      <c r="AP22" s="65" t="e">
        <f ca="1">_xll.RiskPercentile($S$17,$AH22)</f>
        <v>#NAME?</v>
      </c>
      <c r="AQ22" s="80" t="e">
        <f ca="1">_xll.RiskPercentile($W$17,$AH22)</f>
        <v>#NAME?</v>
      </c>
      <c r="AR22" s="87"/>
      <c r="AS22" s="87"/>
      <c r="AT22" s="87"/>
      <c r="AV22" s="67"/>
      <c r="AW22" s="67"/>
      <c r="AX22" s="67"/>
      <c r="AY22" s="67"/>
      <c r="AZ22" s="67"/>
      <c r="BA22" s="67"/>
      <c r="BB22" s="67"/>
    </row>
    <row r="23" spans="2:56" s="2" customFormat="1" x14ac:dyDescent="0.25">
      <c r="B23" s="39"/>
      <c r="C23" s="6"/>
      <c r="D23" s="28"/>
      <c r="F23" s="39"/>
      <c r="G23" s="6"/>
      <c r="H23" s="38"/>
      <c r="J23" s="39"/>
      <c r="K23" s="6"/>
      <c r="L23" s="38"/>
      <c r="N23" s="39"/>
      <c r="O23" s="6"/>
      <c r="P23" s="38"/>
      <c r="R23" s="39"/>
      <c r="S23" s="6"/>
      <c r="T23" s="38"/>
      <c r="V23" s="98"/>
      <c r="W23" s="9"/>
      <c r="X23" s="38"/>
      <c r="Z23" s="145"/>
      <c r="AA23" s="76"/>
      <c r="AB23" s="79"/>
      <c r="AC23" s="79"/>
      <c r="AD23" s="145"/>
      <c r="AE23" s="76"/>
      <c r="AF23" s="79"/>
      <c r="AH23" s="17" t="s">
        <v>110</v>
      </c>
      <c r="AI23" s="18"/>
      <c r="AJ23" s="123" t="e">
        <f ca="1">_xll.RiskMean($AJ$7)</f>
        <v>#NAME?</v>
      </c>
      <c r="AK23" s="7"/>
      <c r="AL23" s="63" t="e">
        <f ca="1">_xll.RiskMean($C$17)</f>
        <v>#NAME?</v>
      </c>
      <c r="AM23" s="123" t="e">
        <f ca="1">_xll.RiskMean($G$17)</f>
        <v>#NAME?</v>
      </c>
      <c r="AN23" s="63" t="e">
        <f ca="1">_xll.RiskMean($K$17)</f>
        <v>#NAME?</v>
      </c>
      <c r="AO23" s="19" t="e">
        <f ca="1">_xll.RiskMean($O$17)</f>
        <v>#NAME?</v>
      </c>
      <c r="AP23" s="19" t="e">
        <f ca="1">_xll.RiskMean($S$17)</f>
        <v>#NAME?</v>
      </c>
      <c r="AQ23" s="83" t="e">
        <f ca="1">_xll.RiskMean($W$17)</f>
        <v>#NAME?</v>
      </c>
      <c r="AR23" s="88"/>
      <c r="AS23" s="88"/>
      <c r="AT23" s="88"/>
      <c r="AV23" s="67"/>
      <c r="AW23" s="67"/>
      <c r="AX23" s="67"/>
      <c r="AY23" s="67"/>
      <c r="AZ23" s="67"/>
      <c r="BA23" s="67"/>
      <c r="BB23" s="67"/>
    </row>
    <row r="24" spans="2:56" s="2" customFormat="1" x14ac:dyDescent="0.25">
      <c r="B24" s="39"/>
      <c r="C24" s="6"/>
      <c r="D24" s="28"/>
      <c r="F24" s="39"/>
      <c r="G24" s="6"/>
      <c r="H24" s="28"/>
      <c r="J24" s="39"/>
      <c r="K24" s="6"/>
      <c r="L24" s="28"/>
      <c r="N24" s="39"/>
      <c r="O24" s="6"/>
      <c r="P24" s="28"/>
      <c r="R24" s="39"/>
      <c r="S24" s="6"/>
      <c r="T24" s="28"/>
      <c r="V24" s="39"/>
      <c r="W24" s="6"/>
      <c r="X24" s="28"/>
      <c r="Z24" s="147"/>
      <c r="AA24" s="79"/>
      <c r="AB24" s="79"/>
      <c r="AC24" s="79"/>
      <c r="AD24" s="147"/>
      <c r="AE24" s="79"/>
      <c r="AF24" s="79"/>
      <c r="AH24" s="17" t="s">
        <v>111</v>
      </c>
      <c r="AI24" s="18"/>
      <c r="AJ24" s="123" t="e">
        <f ca="1">_xll.RiskStdDev($AJ$7)</f>
        <v>#NAME?</v>
      </c>
      <c r="AK24" s="7"/>
      <c r="AL24" s="63" t="e">
        <f ca="1">_xll.RiskStdDev($C$17)</f>
        <v>#NAME?</v>
      </c>
      <c r="AM24" s="123" t="e">
        <f ca="1">_xll.RiskStdDev($G$17)</f>
        <v>#NAME?</v>
      </c>
      <c r="AN24" s="63" t="e">
        <f ca="1">_xll.RiskStdDev($K$17)</f>
        <v>#NAME?</v>
      </c>
      <c r="AO24" s="19" t="e">
        <f ca="1">_xll.RiskStdDev($O$17)</f>
        <v>#NAME?</v>
      </c>
      <c r="AP24" s="19" t="e">
        <f ca="1">_xll.RiskStdDev($S$17)</f>
        <v>#NAME?</v>
      </c>
      <c r="AQ24" s="83" t="e">
        <f ca="1">_xll.RiskStdDev($W$17)</f>
        <v>#NAME?</v>
      </c>
      <c r="AR24" s="88"/>
      <c r="AS24" s="88"/>
      <c r="AT24" s="88"/>
      <c r="AV24" s="67"/>
      <c r="AW24" s="67"/>
      <c r="AX24" s="67"/>
      <c r="AY24" s="67"/>
      <c r="AZ24" s="67"/>
      <c r="BA24" s="67"/>
      <c r="BB24" s="67"/>
    </row>
    <row r="25" spans="2:56" s="2" customFormat="1" x14ac:dyDescent="0.25">
      <c r="B25" s="164"/>
      <c r="C25" s="165"/>
      <c r="D25" s="166"/>
      <c r="F25" s="164"/>
      <c r="G25" s="165"/>
      <c r="H25" s="166"/>
      <c r="J25" s="164"/>
      <c r="K25" s="165"/>
      <c r="L25" s="166"/>
      <c r="N25" s="164"/>
      <c r="O25" s="165"/>
      <c r="P25" s="166"/>
      <c r="R25" s="164"/>
      <c r="S25" s="165"/>
      <c r="T25" s="166"/>
      <c r="V25" s="164"/>
      <c r="W25" s="165"/>
      <c r="X25" s="166"/>
      <c r="Z25" s="163"/>
      <c r="AA25" s="163"/>
      <c r="AB25" s="163"/>
      <c r="AC25" s="79"/>
      <c r="AD25" s="163"/>
      <c r="AE25" s="163"/>
      <c r="AF25" s="163"/>
      <c r="AH25" s="29"/>
      <c r="AI25" s="30"/>
      <c r="AJ25" s="30"/>
      <c r="AK25" s="49"/>
      <c r="AL25" s="30"/>
      <c r="AM25" s="30"/>
      <c r="AN25" s="30"/>
      <c r="AO25" s="30"/>
      <c r="AP25" s="30"/>
      <c r="AQ25" s="30"/>
      <c r="AR25" s="79"/>
      <c r="AS25" s="79"/>
      <c r="AT25" s="79"/>
      <c r="AV25" s="67"/>
      <c r="AW25" s="67"/>
      <c r="AX25" s="67"/>
      <c r="AY25" s="67"/>
      <c r="AZ25" s="67"/>
      <c r="BA25" s="67"/>
      <c r="BB25" s="67"/>
    </row>
    <row r="26" spans="2:56" s="2" customFormat="1" x14ac:dyDescent="0.25">
      <c r="B26" s="39"/>
      <c r="C26" s="6"/>
      <c r="D26" s="28"/>
      <c r="F26" s="36"/>
      <c r="G26" s="37"/>
      <c r="H26" s="38"/>
      <c r="J26" s="36"/>
      <c r="K26" s="37"/>
      <c r="L26" s="38"/>
      <c r="N26" s="36"/>
      <c r="O26" s="37"/>
      <c r="P26" s="38"/>
      <c r="R26" s="36"/>
      <c r="S26" s="37"/>
      <c r="T26" s="38"/>
      <c r="V26" s="36"/>
      <c r="W26" s="37"/>
      <c r="X26" s="38"/>
      <c r="Z26" s="147"/>
      <c r="AA26" s="79"/>
      <c r="AB26" s="79"/>
      <c r="AC26" s="79"/>
      <c r="AD26" s="147"/>
      <c r="AE26" s="79"/>
      <c r="AF26" s="79"/>
    </row>
    <row r="27" spans="2:56" s="25" customFormat="1" ht="211.5" customHeight="1" x14ac:dyDescent="0.25">
      <c r="B27" s="41" t="e">
        <f ca="1">_xll.RiskResultsGraph(C17,B27:D27)</f>
        <v>#NAME?</v>
      </c>
      <c r="C27" s="42"/>
      <c r="D27" s="43"/>
      <c r="F27" s="41" t="e">
        <f ca="1">_xll.RiskResultsGraph(G17,F27:H27)</f>
        <v>#NAME?</v>
      </c>
      <c r="G27" s="42"/>
      <c r="H27" s="43"/>
      <c r="J27" s="41" t="e">
        <f ca="1">_xll.RiskResultsGraph(K17,J27:L27)</f>
        <v>#NAME?</v>
      </c>
      <c r="K27" s="42"/>
      <c r="L27" s="43"/>
      <c r="N27" s="41" t="e">
        <f ca="1">_xll.RiskResultsGraph(O17,N27:P27)</f>
        <v>#NAME?</v>
      </c>
      <c r="O27" s="42"/>
      <c r="P27" s="43"/>
      <c r="R27" s="41" t="e">
        <f ca="1">_xll.RiskResultsGraph(S17,R27:T27)</f>
        <v>#NAME?</v>
      </c>
      <c r="S27" s="42"/>
      <c r="T27" s="43"/>
      <c r="V27" s="41" t="e">
        <f ca="1">_xll.RiskResultsGraph(W17,V27:X27)</f>
        <v>#NAME?</v>
      </c>
      <c r="W27" s="42"/>
      <c r="X27" s="43"/>
      <c r="Z27" s="148"/>
      <c r="AA27" s="77"/>
      <c r="AB27" s="77"/>
      <c r="AC27" s="77"/>
      <c r="AD27" s="148"/>
      <c r="AE27" s="77"/>
      <c r="AF27" s="77"/>
      <c r="AH27" s="45" t="e">
        <f ca="1">_xll.RiskResultsGraph(AJ7,AH27:AK27)</f>
        <v>#NAME?</v>
      </c>
      <c r="AI27" s="46"/>
      <c r="AJ27" s="46"/>
      <c r="AK27" s="46"/>
      <c r="AL27" s="46"/>
      <c r="AM27" s="46"/>
      <c r="AN27" s="46"/>
      <c r="AO27" s="46"/>
      <c r="AP27" s="46"/>
      <c r="AQ27" s="46"/>
      <c r="AR27" s="1"/>
      <c r="AS27" s="1"/>
      <c r="AT27" s="1"/>
      <c r="AV27" s="73"/>
      <c r="AW27" s="73"/>
      <c r="AX27" s="73"/>
      <c r="AY27" s="73"/>
      <c r="AZ27" s="73"/>
      <c r="BA27" s="73"/>
      <c r="BB27" s="73"/>
    </row>
    <row r="28" spans="2:56" s="2" customFormat="1" ht="211.5" customHeight="1" x14ac:dyDescent="0.25">
      <c r="B28" s="36"/>
      <c r="C28" s="37"/>
      <c r="D28" s="38"/>
      <c r="F28" s="36"/>
      <c r="G28" s="37"/>
      <c r="H28" s="38"/>
      <c r="J28" s="36"/>
      <c r="K28" s="37"/>
      <c r="L28" s="38"/>
      <c r="N28" s="36"/>
      <c r="O28" s="37"/>
      <c r="P28" s="38"/>
      <c r="R28" s="36"/>
      <c r="S28" s="37"/>
      <c r="T28" s="38"/>
      <c r="V28" s="36"/>
      <c r="W28" s="37"/>
      <c r="X28" s="38"/>
      <c r="Z28" s="147"/>
      <c r="AA28" s="79"/>
      <c r="AB28" s="79"/>
      <c r="AC28" s="79"/>
      <c r="AD28" s="147"/>
      <c r="AE28" s="79"/>
      <c r="AF28" s="79"/>
      <c r="AH28" s="47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V28" s="67"/>
      <c r="AW28" s="67"/>
      <c r="AX28" s="67"/>
      <c r="AY28" s="67"/>
      <c r="AZ28" s="67"/>
      <c r="BA28" s="67"/>
      <c r="BB28" s="67"/>
    </row>
    <row r="29" spans="2:56" s="2" customFormat="1" x14ac:dyDescent="0.25">
      <c r="B29" s="44"/>
      <c r="C29" s="30"/>
      <c r="D29" s="31"/>
      <c r="F29" s="44"/>
      <c r="G29" s="30"/>
      <c r="H29" s="31"/>
      <c r="J29" s="44"/>
      <c r="K29" s="30"/>
      <c r="L29" s="31"/>
      <c r="N29" s="44"/>
      <c r="O29" s="30"/>
      <c r="P29" s="31"/>
      <c r="R29" s="44"/>
      <c r="S29" s="30"/>
      <c r="T29" s="31"/>
      <c r="V29" s="44"/>
      <c r="W29" s="30"/>
      <c r="X29" s="31"/>
      <c r="Z29" s="147"/>
      <c r="AA29" s="79"/>
      <c r="AB29" s="79"/>
      <c r="AC29" s="79"/>
      <c r="AD29" s="147"/>
      <c r="AE29" s="79"/>
      <c r="AF29" s="79"/>
      <c r="AH29" s="48"/>
      <c r="AI29" s="49"/>
      <c r="AJ29" s="49"/>
      <c r="AK29" s="49"/>
      <c r="AL29" s="49"/>
      <c r="AM29" s="49"/>
      <c r="AN29" s="49"/>
      <c r="AO29" s="49"/>
      <c r="AP29" s="49"/>
      <c r="AQ29" s="49"/>
      <c r="AR29" s="6"/>
      <c r="AS29" s="6"/>
      <c r="AT29" s="6"/>
      <c r="AV29" s="67"/>
      <c r="AW29" s="67"/>
      <c r="AX29" s="67"/>
      <c r="AY29" s="67"/>
      <c r="AZ29" s="67"/>
      <c r="BA29" s="67"/>
      <c r="BB29" s="67"/>
    </row>
    <row r="30" spans="2:56" s="2" customFormat="1" x14ac:dyDescent="0.25">
      <c r="B30" s="10"/>
      <c r="F30" s="10"/>
      <c r="J30" s="10"/>
      <c r="N30" s="10"/>
      <c r="R30" s="10"/>
      <c r="V30" s="10"/>
      <c r="Z30" s="147"/>
      <c r="AA30" s="79"/>
      <c r="AB30" s="79"/>
      <c r="AC30" s="79"/>
      <c r="AD30" s="147"/>
      <c r="AE30" s="79"/>
      <c r="AF30" s="79"/>
      <c r="AH30" s="10"/>
      <c r="AL30" s="10"/>
      <c r="AM30" s="10"/>
      <c r="AN30" s="10"/>
      <c r="AO30" s="10"/>
      <c r="AP30" s="10"/>
    </row>
    <row r="31" spans="2:56" s="2" customFormat="1" ht="33" customHeight="1" x14ac:dyDescent="0.4">
      <c r="B31" s="426" t="s">
        <v>112</v>
      </c>
      <c r="C31" s="426"/>
      <c r="D31" s="426"/>
      <c r="E31" s="426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6"/>
      <c r="Z31" s="426"/>
      <c r="AA31" s="426"/>
      <c r="AB31" s="426"/>
      <c r="AC31" s="426"/>
      <c r="AD31" s="426"/>
      <c r="AE31" s="426"/>
      <c r="AF31" s="426"/>
      <c r="AG31" s="426"/>
      <c r="AH31" s="426"/>
      <c r="AI31" s="426"/>
      <c r="AJ31" s="426"/>
      <c r="AK31" s="426"/>
      <c r="AL31" s="426"/>
      <c r="AM31" s="426"/>
      <c r="AN31" s="426"/>
      <c r="AO31" s="426"/>
      <c r="AP31" s="426"/>
      <c r="AQ31" s="426"/>
      <c r="AR31" s="426"/>
      <c r="AS31" s="426"/>
      <c r="AT31" s="426"/>
      <c r="AU31" s="426"/>
      <c r="AV31" s="426"/>
      <c r="AW31" s="426"/>
      <c r="AX31" s="426"/>
      <c r="AY31" s="426"/>
      <c r="AZ31" s="426"/>
      <c r="BA31" s="426"/>
      <c r="BB31" s="426"/>
      <c r="BC31" s="426"/>
      <c r="BD31" s="426"/>
    </row>
    <row r="32" spans="2:56" s="2" customFormat="1" x14ac:dyDescent="0.25">
      <c r="B32" s="10"/>
      <c r="F32" s="10"/>
      <c r="J32" s="10"/>
      <c r="N32" s="10"/>
      <c r="R32" s="10"/>
      <c r="V32" s="10"/>
      <c r="Z32" s="10"/>
      <c r="AD32" s="10"/>
    </row>
    <row r="33" spans="2:54" s="51" customFormat="1" ht="36.75" customHeight="1" x14ac:dyDescent="0.3">
      <c r="B33" s="423" t="s">
        <v>151</v>
      </c>
      <c r="C33" s="424"/>
      <c r="D33" s="425"/>
      <c r="E33" s="52"/>
      <c r="F33" s="423" t="s">
        <v>151</v>
      </c>
      <c r="G33" s="424"/>
      <c r="H33" s="425"/>
      <c r="I33" s="52"/>
      <c r="J33" s="423" t="s">
        <v>151</v>
      </c>
      <c r="K33" s="424"/>
      <c r="L33" s="425"/>
      <c r="M33" s="52"/>
      <c r="N33" s="423" t="s">
        <v>151</v>
      </c>
      <c r="O33" s="424"/>
      <c r="P33" s="425"/>
      <c r="Q33" s="52"/>
      <c r="R33" s="423" t="s">
        <v>151</v>
      </c>
      <c r="S33" s="424"/>
      <c r="T33" s="425"/>
      <c r="U33" s="52"/>
      <c r="V33" s="168"/>
      <c r="W33" s="169"/>
      <c r="X33" s="169"/>
      <c r="Y33" s="139"/>
      <c r="Z33" s="168"/>
      <c r="AA33" s="169"/>
      <c r="AB33" s="169"/>
      <c r="AC33" s="139"/>
      <c r="AD33" s="168"/>
      <c r="AE33" s="169"/>
      <c r="AF33" s="169"/>
      <c r="AH33" s="441" t="s">
        <v>179</v>
      </c>
      <c r="AI33" s="442"/>
      <c r="AJ33" s="442"/>
      <c r="AK33" s="442"/>
      <c r="AL33" s="442"/>
      <c r="AM33" s="442"/>
      <c r="AN33" s="442"/>
      <c r="AO33" s="442"/>
      <c r="AP33" s="442"/>
      <c r="AQ33" s="84"/>
      <c r="AR33" s="84"/>
      <c r="AS33" s="84"/>
      <c r="AT33" s="84"/>
      <c r="AV33" s="429" t="s">
        <v>179</v>
      </c>
      <c r="AW33" s="430"/>
      <c r="AX33" s="430"/>
      <c r="AY33" s="430"/>
      <c r="AZ33" s="430"/>
      <c r="BA33" s="430"/>
      <c r="BB33" s="431"/>
    </row>
    <row r="34" spans="2:54" s="51" customFormat="1" ht="36.75" customHeight="1" x14ac:dyDescent="0.3">
      <c r="B34" s="432" t="s">
        <v>233</v>
      </c>
      <c r="C34" s="433"/>
      <c r="D34" s="434"/>
      <c r="E34" s="52"/>
      <c r="F34" s="435" t="s">
        <v>238</v>
      </c>
      <c r="G34" s="436"/>
      <c r="H34" s="437"/>
      <c r="I34" s="52"/>
      <c r="J34" s="435" t="s">
        <v>234</v>
      </c>
      <c r="K34" s="436"/>
      <c r="L34" s="437"/>
      <c r="M34" s="52"/>
      <c r="N34" s="435" t="s">
        <v>235</v>
      </c>
      <c r="O34" s="436"/>
      <c r="P34" s="437"/>
      <c r="Q34" s="52"/>
      <c r="R34" s="435" t="s">
        <v>236</v>
      </c>
      <c r="S34" s="436"/>
      <c r="T34" s="437"/>
      <c r="U34" s="52"/>
      <c r="V34" s="168"/>
      <c r="W34" s="169"/>
      <c r="X34" s="169"/>
      <c r="Y34" s="139"/>
      <c r="Z34" s="168"/>
      <c r="AA34" s="169"/>
      <c r="AB34" s="169"/>
      <c r="AC34" s="139"/>
      <c r="AD34" s="168"/>
      <c r="AE34" s="169"/>
      <c r="AF34" s="169"/>
      <c r="AH34" s="109" t="s">
        <v>273</v>
      </c>
      <c r="AI34" s="55" t="e">
        <f ca="1">_xll.RiskOutput("A1_S_N2_Factor_EstCyL_Straw")+C44*G44/K44*O44*S44</f>
        <v>#NAME?</v>
      </c>
      <c r="AJ34" s="55" t="e">
        <f ca="1">_xll.RiskOutput("A1_S_N2_EstCyL_Straw")+$AJ$7*C44*G44/K44*O44*S44</f>
        <v>#NAME?</v>
      </c>
      <c r="AK34" s="158" t="s">
        <v>280</v>
      </c>
      <c r="AL34" s="53"/>
      <c r="AM34" s="53"/>
      <c r="AN34" s="53"/>
      <c r="AO34" s="53"/>
      <c r="AP34" s="53"/>
      <c r="AQ34" s="84"/>
      <c r="AR34" s="84"/>
      <c r="AS34" s="84"/>
      <c r="AT34" s="84"/>
      <c r="AV34" s="68" t="s">
        <v>84</v>
      </c>
      <c r="AW34" s="69"/>
      <c r="AX34" s="69"/>
      <c r="AY34" s="69"/>
      <c r="AZ34" s="69"/>
      <c r="BA34" s="69"/>
      <c r="BB34" s="69"/>
    </row>
    <row r="35" spans="2:54" s="2" customFormat="1" ht="33.75" customHeight="1" x14ac:dyDescent="0.25">
      <c r="B35" s="416" t="s">
        <v>113</v>
      </c>
      <c r="C35" s="417"/>
      <c r="D35" s="418"/>
      <c r="F35" s="416" t="s">
        <v>114</v>
      </c>
      <c r="G35" s="417"/>
      <c r="H35" s="418"/>
      <c r="J35" s="416" t="s">
        <v>245</v>
      </c>
      <c r="K35" s="417"/>
      <c r="L35" s="418"/>
      <c r="N35" s="416" t="s">
        <v>115</v>
      </c>
      <c r="O35" s="417"/>
      <c r="P35" s="418"/>
      <c r="R35" s="416" t="s">
        <v>116</v>
      </c>
      <c r="S35" s="417"/>
      <c r="T35" s="418"/>
      <c r="V35" s="162"/>
      <c r="W35" s="162"/>
      <c r="X35" s="162"/>
      <c r="Y35" s="79"/>
      <c r="Z35" s="162"/>
      <c r="AA35" s="162"/>
      <c r="AB35" s="162"/>
      <c r="AC35" s="79"/>
      <c r="AD35" s="162"/>
      <c r="AE35" s="162"/>
      <c r="AF35" s="162"/>
      <c r="AH35" s="13"/>
      <c r="AI35" s="14"/>
      <c r="AJ35" s="14"/>
      <c r="AK35" s="158" t="s">
        <v>288</v>
      </c>
      <c r="AL35" s="14"/>
      <c r="AM35" s="14"/>
      <c r="AN35" s="14"/>
      <c r="AO35" s="14"/>
      <c r="AP35" s="14"/>
      <c r="AQ35" s="85"/>
      <c r="AR35" s="85"/>
      <c r="AS35" s="85"/>
      <c r="AT35" s="85"/>
      <c r="AV35" s="67"/>
      <c r="AW35" s="67"/>
      <c r="AX35" s="67"/>
      <c r="AY35" s="67"/>
      <c r="AZ35" s="67"/>
      <c r="BA35" s="67"/>
      <c r="BB35" s="67"/>
    </row>
    <row r="36" spans="2:54" s="2" customFormat="1" x14ac:dyDescent="0.25">
      <c r="B36" s="36"/>
      <c r="C36" s="37"/>
      <c r="D36" s="38"/>
      <c r="F36" s="32"/>
      <c r="G36" s="9"/>
      <c r="H36" s="33"/>
      <c r="J36" s="32"/>
      <c r="K36" s="9"/>
      <c r="L36" s="33"/>
      <c r="N36" s="32"/>
      <c r="O36" s="9"/>
      <c r="P36" s="33"/>
      <c r="R36" s="32"/>
      <c r="S36" s="9"/>
      <c r="T36" s="33"/>
      <c r="V36" s="140"/>
      <c r="W36" s="76"/>
      <c r="X36" s="141"/>
      <c r="Y36" s="79"/>
      <c r="Z36" s="140"/>
      <c r="AA36" s="76"/>
      <c r="AB36" s="141"/>
      <c r="AC36" s="79"/>
      <c r="AD36" s="140"/>
      <c r="AE36" s="76"/>
      <c r="AF36" s="141"/>
      <c r="AH36" s="27" t="s">
        <v>90</v>
      </c>
      <c r="AI36" s="6" t="s">
        <v>311</v>
      </c>
      <c r="AJ36" s="40" t="str">
        <f>AH34</f>
        <v>N2_EstCyL straw=</v>
      </c>
      <c r="AK36" s="6"/>
      <c r="AL36" s="40" t="str">
        <f>B37</f>
        <v>S_B1_Surv_Stor</v>
      </c>
      <c r="AM36" s="40" t="str">
        <f>F37</f>
        <v>S_B2a_Surv_RROpreplantCyL</v>
      </c>
      <c r="AN36" s="40" t="str">
        <f>J37</f>
        <v>S_B3a_Conv_Packs2ha</v>
      </c>
      <c r="AO36" s="40" t="str">
        <f>N37</f>
        <v>S_B4_Surv_RROpostPlant</v>
      </c>
      <c r="AP36" s="40" t="str">
        <f>R37</f>
        <v>S_B5a_Suit_EnvironCyL</v>
      </c>
      <c r="AQ36" s="86"/>
      <c r="AR36" s="86"/>
      <c r="AS36" s="86"/>
      <c r="AT36" s="86"/>
      <c r="AV36" s="70" t="s">
        <v>91</v>
      </c>
      <c r="AW36" s="70" t="s">
        <v>92</v>
      </c>
      <c r="AX36" s="70" t="s">
        <v>93</v>
      </c>
      <c r="AY36" s="70" t="s">
        <v>94</v>
      </c>
      <c r="AZ36" s="70" t="s">
        <v>95</v>
      </c>
      <c r="BA36" s="70" t="s">
        <v>96</v>
      </c>
      <c r="BB36" s="70" t="s">
        <v>97</v>
      </c>
    </row>
    <row r="37" spans="2:54" s="2" customFormat="1" x14ac:dyDescent="0.25">
      <c r="B37" s="32" t="str">
        <f>B34</f>
        <v>S_B1_Surv_Stor</v>
      </c>
      <c r="C37" s="4" t="s">
        <v>98</v>
      </c>
      <c r="D37" s="33" t="s">
        <v>99</v>
      </c>
      <c r="F37" s="32" t="str">
        <f>F34</f>
        <v>S_B2a_Surv_RROpreplantCyL</v>
      </c>
      <c r="G37" s="4" t="s">
        <v>98</v>
      </c>
      <c r="H37" s="33" t="s">
        <v>99</v>
      </c>
      <c r="J37" s="32" t="str">
        <f>J34</f>
        <v>S_B3a_Conv_Packs2ha</v>
      </c>
      <c r="K37" s="4" t="s">
        <v>98</v>
      </c>
      <c r="L37" s="33" t="s">
        <v>99</v>
      </c>
      <c r="N37" s="32" t="str">
        <f>N34</f>
        <v>S_B4_Surv_RROpostPlant</v>
      </c>
      <c r="O37" s="4" t="s">
        <v>98</v>
      </c>
      <c r="P37" s="33" t="s">
        <v>99</v>
      </c>
      <c r="R37" s="32" t="str">
        <f>R34</f>
        <v>S_B5a_Suit_EnvironCyL</v>
      </c>
      <c r="S37" s="4" t="s">
        <v>98</v>
      </c>
      <c r="T37" s="33" t="s">
        <v>99</v>
      </c>
      <c r="V37" s="140"/>
      <c r="W37" s="76"/>
      <c r="X37" s="141"/>
      <c r="Y37" s="79"/>
      <c r="Z37" s="140"/>
      <c r="AA37" s="76"/>
      <c r="AB37" s="141"/>
      <c r="AC37" s="79"/>
      <c r="AD37" s="140"/>
      <c r="AE37" s="76"/>
      <c r="AF37" s="141"/>
      <c r="AH37" s="110">
        <v>0.01</v>
      </c>
      <c r="AI37" s="90" t="e">
        <f ca="1">_xll.RiskPercentile($AI$34,$AH37)</f>
        <v>#NAME?</v>
      </c>
      <c r="AJ37" s="94" t="e">
        <f ca="1">_xll.RiskPercentile($AJ$34,$AH37)</f>
        <v>#NAME?</v>
      </c>
      <c r="AK37" s="6"/>
      <c r="AL37" s="110" t="e">
        <f ca="1">_xll.RiskPercentile($C$44,$AH37)</f>
        <v>#NAME?</v>
      </c>
      <c r="AM37" s="20" t="e">
        <f ca="1">_xll.RiskPercentile($G$44,$AH37)</f>
        <v>#NAME?</v>
      </c>
      <c r="AN37" s="125" t="e">
        <f ca="1">_xll.RiskPercentile($K$44,$AH37)</f>
        <v>#NAME?</v>
      </c>
      <c r="AO37" s="110" t="e">
        <f ca="1">_xll.RiskPercentile($O$44,$AH37)</f>
        <v>#NAME?</v>
      </c>
      <c r="AP37" s="128" t="e">
        <f ca="1">_xll.RiskPercentile($S$44,$AH37)</f>
        <v>#NAME?</v>
      </c>
      <c r="AQ37" s="87"/>
      <c r="AR37" s="87"/>
      <c r="AS37" s="87"/>
      <c r="AT37" s="87"/>
      <c r="AV37" s="70"/>
      <c r="AW37" s="70"/>
      <c r="AX37" s="70"/>
      <c r="AY37" s="70"/>
      <c r="AZ37" s="16">
        <v>0.23100000000000001</v>
      </c>
      <c r="BA37" s="16">
        <f>AZ37^2</f>
        <v>5.3361000000000006E-2</v>
      </c>
      <c r="BB37" s="394">
        <f t="shared" ref="BB37:BB42" si="0">BA37/$BA$42</f>
        <v>0.27151994382451272</v>
      </c>
    </row>
    <row r="38" spans="2:54" s="2" customFormat="1" x14ac:dyDescent="0.25">
      <c r="B38" s="386"/>
      <c r="C38" s="4">
        <v>0.01</v>
      </c>
      <c r="D38" s="248" t="e">
        <f ca="1">_xll.RiskPercentile(C44,C38)</f>
        <v>#NAME?</v>
      </c>
      <c r="F38" s="385"/>
      <c r="G38" s="4">
        <v>0.01</v>
      </c>
      <c r="H38" s="256" t="e">
        <f ca="1">_xll.RiskPercentile(G44,G38)</f>
        <v>#NAME?</v>
      </c>
      <c r="J38" s="382"/>
      <c r="K38" s="4">
        <v>0.01</v>
      </c>
      <c r="L38" s="255" t="e">
        <f ca="1">_xll.RiskPercentile(K44,K38)</f>
        <v>#NAME?</v>
      </c>
      <c r="N38" s="98"/>
      <c r="O38" s="4">
        <v>0.01</v>
      </c>
      <c r="P38" s="256" t="e">
        <f ca="1">_xll.RiskPercentile(O44,O38)</f>
        <v>#NAME?</v>
      </c>
      <c r="R38" s="105"/>
      <c r="S38" s="4">
        <v>0.01</v>
      </c>
      <c r="T38" s="248" t="e">
        <f ca="1">_xll.RiskPercentile(S44,S38)</f>
        <v>#NAME?</v>
      </c>
      <c r="V38" s="142"/>
      <c r="W38" s="76"/>
      <c r="X38" s="143"/>
      <c r="Y38" s="79"/>
      <c r="Z38" s="144"/>
      <c r="AA38" s="76"/>
      <c r="AB38" s="159"/>
      <c r="AC38" s="79"/>
      <c r="AD38" s="145"/>
      <c r="AE38" s="76"/>
      <c r="AF38" s="143"/>
      <c r="AH38" s="111">
        <v>0.05</v>
      </c>
      <c r="AI38" s="91" t="e">
        <f ca="1">_xll.RiskPercentile($AI$34,$AH38)</f>
        <v>#NAME?</v>
      </c>
      <c r="AJ38" s="95" t="e">
        <f ca="1">_xll.RiskPercentile($AJ$34,$AH38)</f>
        <v>#NAME?</v>
      </c>
      <c r="AK38" s="6"/>
      <c r="AL38" s="111" t="e">
        <f ca="1">_xll.RiskPercentile($C$44,$AH38)</f>
        <v>#NAME?</v>
      </c>
      <c r="AM38" s="15" t="e">
        <f ca="1">_xll.RiskPercentile($G$44,$AH38)</f>
        <v>#NAME?</v>
      </c>
      <c r="AN38" s="126" t="e">
        <f ca="1">_xll.RiskPercentile($K$44,$AH38)</f>
        <v>#NAME?</v>
      </c>
      <c r="AO38" s="111" t="e">
        <f ca="1">_xll.RiskPercentile($O$44,$AH38)</f>
        <v>#NAME?</v>
      </c>
      <c r="AP38" s="129" t="e">
        <f ca="1">_xll.RiskPercentile($S$44,$AH38)</f>
        <v>#NAME?</v>
      </c>
      <c r="AQ38" s="87"/>
      <c r="AR38" s="87"/>
      <c r="AS38" s="87"/>
      <c r="AT38" s="87"/>
      <c r="AV38" s="70"/>
      <c r="AW38" s="70"/>
      <c r="AX38" s="70"/>
      <c r="AY38" s="70"/>
      <c r="AZ38" s="16">
        <v>0.22600000000000001</v>
      </c>
      <c r="BA38" s="16">
        <f>AZ38^2</f>
        <v>5.1076000000000003E-2</v>
      </c>
      <c r="BB38" s="394">
        <f t="shared" si="0"/>
        <v>0.25989304268624674</v>
      </c>
    </row>
    <row r="39" spans="2:54" s="2" customFormat="1" x14ac:dyDescent="0.25">
      <c r="B39" s="386"/>
      <c r="C39" s="4">
        <v>0.25</v>
      </c>
      <c r="D39" s="248" t="e">
        <f ca="1">_xll.RiskPercentile(C44,C39)</f>
        <v>#NAME?</v>
      </c>
      <c r="F39" s="385"/>
      <c r="G39" s="4">
        <v>0.25</v>
      </c>
      <c r="H39" s="256" t="e">
        <f ca="1">_xll.RiskPercentile(G44,G39)</f>
        <v>#NAME?</v>
      </c>
      <c r="J39" s="382"/>
      <c r="K39" s="4">
        <v>0.25</v>
      </c>
      <c r="L39" s="255" t="e">
        <f ca="1">_xll.RiskPercentile(K44,K39)</f>
        <v>#NAME?</v>
      </c>
      <c r="N39" s="98"/>
      <c r="O39" s="4">
        <v>0.25</v>
      </c>
      <c r="P39" s="256" t="e">
        <f ca="1">_xll.RiskPercentile(O44,O39)</f>
        <v>#NAME?</v>
      </c>
      <c r="R39" s="105"/>
      <c r="S39" s="4">
        <v>0.25</v>
      </c>
      <c r="T39" s="248" t="e">
        <f ca="1">_xll.RiskPercentile(S44,S39)</f>
        <v>#NAME?</v>
      </c>
      <c r="V39" s="142"/>
      <c r="W39" s="76"/>
      <c r="X39" s="143"/>
      <c r="Y39" s="79"/>
      <c r="Z39" s="144"/>
      <c r="AA39" s="76"/>
      <c r="AB39" s="159"/>
      <c r="AC39" s="79"/>
      <c r="AD39" s="145"/>
      <c r="AE39" s="76"/>
      <c r="AF39" s="143"/>
      <c r="AH39" s="111">
        <v>0.1</v>
      </c>
      <c r="AI39" s="91" t="e">
        <f ca="1">_xll.RiskPercentile($AI$34,$AH39)</f>
        <v>#NAME?</v>
      </c>
      <c r="AJ39" s="95" t="e">
        <f ca="1">_xll.RiskPercentile($AJ$34,$AH39)</f>
        <v>#NAME?</v>
      </c>
      <c r="AK39" s="6"/>
      <c r="AL39" s="111" t="e">
        <f ca="1">_xll.RiskPercentile($C$44,$AH39)</f>
        <v>#NAME?</v>
      </c>
      <c r="AM39" s="15" t="e">
        <f ca="1">_xll.RiskPercentile($G$44,$AH39)</f>
        <v>#NAME?</v>
      </c>
      <c r="AN39" s="126" t="e">
        <f ca="1">_xll.RiskPercentile($K$44,$AH39)</f>
        <v>#NAME?</v>
      </c>
      <c r="AO39" s="111" t="e">
        <f ca="1">_xll.RiskPercentile($O$44,$AH39)</f>
        <v>#NAME?</v>
      </c>
      <c r="AP39" s="129" t="e">
        <f ca="1">_xll.RiskPercentile($S$44,$AH39)</f>
        <v>#NAME?</v>
      </c>
      <c r="AQ39" s="87"/>
      <c r="AR39" s="87"/>
      <c r="AS39" s="87"/>
      <c r="AT39" s="87"/>
      <c r="AV39" s="70"/>
      <c r="AW39" s="70"/>
      <c r="AX39" s="70"/>
      <c r="AY39" s="70"/>
      <c r="AZ39" s="16">
        <v>0.189</v>
      </c>
      <c r="BA39" s="16">
        <f>AZ39^2</f>
        <v>3.5721000000000003E-2</v>
      </c>
      <c r="BB39" s="394">
        <f t="shared" si="0"/>
        <v>0.18176128470897132</v>
      </c>
    </row>
    <row r="40" spans="2:54" s="2" customFormat="1" x14ac:dyDescent="0.25">
      <c r="B40" s="386"/>
      <c r="C40" s="4">
        <v>0.5</v>
      </c>
      <c r="D40" s="248" t="e">
        <f ca="1">_xll.RiskPercentile(C44,C40)</f>
        <v>#NAME?</v>
      </c>
      <c r="F40" s="385"/>
      <c r="G40" s="4">
        <v>0.5</v>
      </c>
      <c r="H40" s="256" t="e">
        <f ca="1">_xll.RiskPercentile(G44,G40)</f>
        <v>#NAME?</v>
      </c>
      <c r="J40" s="382"/>
      <c r="K40" s="4">
        <v>0.5</v>
      </c>
      <c r="L40" s="255" t="e">
        <f ca="1">_xll.RiskPercentile(K44,K40)</f>
        <v>#NAME?</v>
      </c>
      <c r="N40" s="98"/>
      <c r="O40" s="4">
        <v>0.5</v>
      </c>
      <c r="P40" s="256" t="e">
        <f ca="1">_xll.RiskPercentile(O44,O40)</f>
        <v>#NAME?</v>
      </c>
      <c r="R40" s="105"/>
      <c r="S40" s="4">
        <v>0.5</v>
      </c>
      <c r="T40" s="248" t="e">
        <f ca="1">_xll.RiskPercentile(S44,S40)</f>
        <v>#NAME?</v>
      </c>
      <c r="V40" s="142"/>
      <c r="W40" s="76"/>
      <c r="X40" s="143"/>
      <c r="Y40" s="79"/>
      <c r="Z40" s="144"/>
      <c r="AA40" s="76"/>
      <c r="AB40" s="159"/>
      <c r="AC40" s="79"/>
      <c r="AD40" s="145"/>
      <c r="AE40" s="76"/>
      <c r="AF40" s="143"/>
      <c r="AH40" s="111">
        <v>0.16600000000000001</v>
      </c>
      <c r="AI40" s="91" t="e">
        <f ca="1">_xll.RiskPercentile($AI$34,$AH40)</f>
        <v>#NAME?</v>
      </c>
      <c r="AJ40" s="95" t="e">
        <f ca="1">_xll.RiskPercentile($AJ$34,$AH40)</f>
        <v>#NAME?</v>
      </c>
      <c r="AK40" s="6"/>
      <c r="AL40" s="111" t="e">
        <f ca="1">_xll.RiskPercentile($C$44,$AH40)</f>
        <v>#NAME?</v>
      </c>
      <c r="AM40" s="15" t="e">
        <f ca="1">_xll.RiskPercentile($G$44,$AH40)</f>
        <v>#NAME?</v>
      </c>
      <c r="AN40" s="126" t="e">
        <f ca="1">_xll.RiskPercentile($K$44,$AH40)</f>
        <v>#NAME?</v>
      </c>
      <c r="AO40" s="111" t="e">
        <f ca="1">_xll.RiskPercentile($O$44,$AH40)</f>
        <v>#NAME?</v>
      </c>
      <c r="AP40" s="129" t="e">
        <f ca="1">_xll.RiskPercentile($S$44,$AH40)</f>
        <v>#NAME?</v>
      </c>
      <c r="AQ40" s="87"/>
      <c r="AR40" s="87"/>
      <c r="AS40" s="87"/>
      <c r="AT40" s="87"/>
      <c r="AV40" s="70"/>
      <c r="AW40" s="70"/>
      <c r="AX40" s="70"/>
      <c r="AY40" s="70"/>
      <c r="AZ40" s="16">
        <v>-0.188</v>
      </c>
      <c r="BA40" s="16">
        <f>AZ40^2</f>
        <v>3.5344E-2</v>
      </c>
      <c r="BB40" s="394">
        <f t="shared" si="0"/>
        <v>0.17984297323014142</v>
      </c>
    </row>
    <row r="41" spans="2:54" s="2" customFormat="1" x14ac:dyDescent="0.25">
      <c r="B41" s="386"/>
      <c r="C41" s="4">
        <v>0.75</v>
      </c>
      <c r="D41" s="248" t="e">
        <f ca="1">_xll.RiskPercentile(C44,C41)</f>
        <v>#NAME?</v>
      </c>
      <c r="F41" s="385"/>
      <c r="G41" s="4">
        <v>0.75</v>
      </c>
      <c r="H41" s="256" t="e">
        <f ca="1">_xll.RiskPercentile(G44,G41)</f>
        <v>#NAME?</v>
      </c>
      <c r="J41" s="382"/>
      <c r="K41" s="4">
        <v>0.75</v>
      </c>
      <c r="L41" s="255" t="e">
        <f ca="1">_xll.RiskPercentile(K44,K41)</f>
        <v>#NAME?</v>
      </c>
      <c r="N41" s="98"/>
      <c r="O41" s="4">
        <v>0.75</v>
      </c>
      <c r="P41" s="256" t="e">
        <f ca="1">_xll.RiskPercentile(O44,O41)</f>
        <v>#NAME?</v>
      </c>
      <c r="R41" s="105"/>
      <c r="S41" s="4">
        <v>0.75</v>
      </c>
      <c r="T41" s="248" t="e">
        <f ca="1">_xll.RiskPercentile(S44,S41)</f>
        <v>#NAME?</v>
      </c>
      <c r="V41" s="142"/>
      <c r="W41" s="76"/>
      <c r="X41" s="143"/>
      <c r="Y41" s="79"/>
      <c r="Z41" s="144"/>
      <c r="AA41" s="76"/>
      <c r="AB41" s="159"/>
      <c r="AC41" s="79"/>
      <c r="AD41" s="145"/>
      <c r="AE41" s="76"/>
      <c r="AF41" s="143"/>
      <c r="AH41" s="110">
        <v>0.25</v>
      </c>
      <c r="AI41" s="90" t="e">
        <f ca="1">_xll.RiskPercentile($AI$34,$AH41)</f>
        <v>#NAME?</v>
      </c>
      <c r="AJ41" s="94" t="e">
        <f ca="1">_xll.RiskPercentile($AJ$34,$AH41)</f>
        <v>#NAME?</v>
      </c>
      <c r="AK41" s="6"/>
      <c r="AL41" s="110" t="e">
        <f ca="1">_xll.RiskPercentile($C$44,$AH41)</f>
        <v>#NAME?</v>
      </c>
      <c r="AM41" s="20" t="e">
        <f ca="1">_xll.RiskPercentile($G$44,$AH41)</f>
        <v>#NAME?</v>
      </c>
      <c r="AN41" s="125" t="e">
        <f ca="1">_xll.RiskPercentile($K$44,$AH41)</f>
        <v>#NAME?</v>
      </c>
      <c r="AO41" s="110" t="e">
        <f ca="1">_xll.RiskPercentile($O$44,$AH41)</f>
        <v>#NAME?</v>
      </c>
      <c r="AP41" s="128" t="e">
        <f ca="1">_xll.RiskPercentile($S$44,$AH41)</f>
        <v>#NAME?</v>
      </c>
      <c r="AQ41" s="87"/>
      <c r="AR41" s="87"/>
      <c r="AS41" s="87"/>
      <c r="AT41" s="87"/>
      <c r="AV41" s="70"/>
      <c r="AW41" s="70"/>
      <c r="AX41" s="70"/>
      <c r="AY41" s="70"/>
      <c r="AZ41" s="16">
        <v>0.14499999999999999</v>
      </c>
      <c r="BA41" s="16">
        <f>AZ41^2</f>
        <v>2.1024999999999999E-2</v>
      </c>
      <c r="BB41" s="394">
        <f t="shared" si="0"/>
        <v>0.10698275555012797</v>
      </c>
    </row>
    <row r="42" spans="2:54" s="2" customFormat="1" x14ac:dyDescent="0.25">
      <c r="B42" s="386"/>
      <c r="C42" s="4">
        <v>0.99</v>
      </c>
      <c r="D42" s="248" t="e">
        <f ca="1">_xll.RiskPercentile(C44,C42)</f>
        <v>#NAME?</v>
      </c>
      <c r="F42" s="385"/>
      <c r="G42" s="4">
        <v>0.99</v>
      </c>
      <c r="H42" s="256" t="e">
        <f ca="1">_xll.RiskPercentile(G44,G42)</f>
        <v>#NAME?</v>
      </c>
      <c r="J42" s="382"/>
      <c r="K42" s="4">
        <v>0.99</v>
      </c>
      <c r="L42" s="255" t="e">
        <f ca="1">_xll.RiskPercentile(K44,K42)</f>
        <v>#NAME?</v>
      </c>
      <c r="N42" s="98"/>
      <c r="O42" s="4">
        <v>0.99</v>
      </c>
      <c r="P42" s="256" t="e">
        <f ca="1">_xll.RiskPercentile(O44,O42)</f>
        <v>#NAME?</v>
      </c>
      <c r="R42" s="105"/>
      <c r="S42" s="4">
        <v>0.99</v>
      </c>
      <c r="T42" s="248" t="e">
        <f ca="1">_xll.RiskPercentile(S44,S42)</f>
        <v>#NAME?</v>
      </c>
      <c r="V42" s="142"/>
      <c r="W42" s="76"/>
      <c r="X42" s="143"/>
      <c r="Y42" s="79"/>
      <c r="Z42" s="144"/>
      <c r="AA42" s="76"/>
      <c r="AB42" s="159"/>
      <c r="AC42" s="79"/>
      <c r="AD42" s="145"/>
      <c r="AE42" s="76"/>
      <c r="AF42" s="143"/>
      <c r="AH42" s="113">
        <v>0.33300000000000002</v>
      </c>
      <c r="AI42" s="93" t="e">
        <f ca="1">_xll.RiskPercentile($AI$34,$AH42)</f>
        <v>#NAME?</v>
      </c>
      <c r="AJ42" s="97" t="e">
        <f ca="1">_xll.RiskPercentile($AJ$34,$AH42)</f>
        <v>#NAME?</v>
      </c>
      <c r="AK42" s="7"/>
      <c r="AL42" s="113" t="e">
        <f ca="1">_xll.RiskPercentile($C$44,$AH42)</f>
        <v>#NAME?</v>
      </c>
      <c r="AM42" s="89" t="e">
        <f ca="1">_xll.RiskPercentile($G$44,$AH42)</f>
        <v>#NAME?</v>
      </c>
      <c r="AN42" s="119" t="e">
        <f ca="1">_xll.RiskPercentile($K$44,$AH42)</f>
        <v>#NAME?</v>
      </c>
      <c r="AO42" s="113" t="e">
        <f ca="1">_xll.RiskPercentile($O$44,$AH42)</f>
        <v>#NAME?</v>
      </c>
      <c r="AP42" s="131" t="e">
        <f ca="1">_xll.RiskPercentile($S$44,$AH42)</f>
        <v>#NAME?</v>
      </c>
      <c r="AQ42" s="88"/>
      <c r="AR42" s="88"/>
      <c r="AS42" s="88"/>
      <c r="AT42" s="88"/>
      <c r="AV42" s="70" t="s">
        <v>104</v>
      </c>
      <c r="AW42" s="70"/>
      <c r="AX42" s="70"/>
      <c r="AY42" s="70"/>
      <c r="AZ42" s="70" t="s">
        <v>105</v>
      </c>
      <c r="BA42" s="239">
        <f>SUM(BA37:BA41)</f>
        <v>0.19652699999999998</v>
      </c>
      <c r="BB42" s="395">
        <f t="shared" si="0"/>
        <v>1</v>
      </c>
    </row>
    <row r="43" spans="2:54" s="2" customFormat="1" x14ac:dyDescent="0.25">
      <c r="B43" s="32"/>
      <c r="C43" s="1"/>
      <c r="D43" s="35"/>
      <c r="F43" s="32"/>
      <c r="G43" s="1"/>
      <c r="H43" s="35"/>
      <c r="J43" s="32"/>
      <c r="K43" s="1"/>
      <c r="L43" s="35"/>
      <c r="N43" s="32"/>
      <c r="O43" s="1"/>
      <c r="P43" s="35"/>
      <c r="R43" s="32"/>
      <c r="S43" s="1"/>
      <c r="T43" s="35"/>
      <c r="V43" s="140"/>
      <c r="W43" s="77"/>
      <c r="X43" s="146"/>
      <c r="Y43" s="79"/>
      <c r="Z43" s="140"/>
      <c r="AA43" s="77"/>
      <c r="AB43" s="146"/>
      <c r="AC43" s="79"/>
      <c r="AD43" s="140"/>
      <c r="AE43" s="77"/>
      <c r="AF43" s="146"/>
      <c r="AH43" s="112">
        <v>0.5</v>
      </c>
      <c r="AI43" s="92" t="e">
        <f ca="1">_xll.RiskPercentile($AI$34,$AH43)</f>
        <v>#NAME?</v>
      </c>
      <c r="AJ43" s="96" t="e">
        <f ca="1">_xll.RiskPercentile($AJ$34,$AH43)</f>
        <v>#NAME?</v>
      </c>
      <c r="AK43" s="7"/>
      <c r="AL43" s="112" t="e">
        <f ca="1">_xll.RiskPercentile($C$44,$AH43)</f>
        <v>#NAME?</v>
      </c>
      <c r="AM43" s="22" t="e">
        <f ca="1">_xll.RiskPercentile($G$44,$AH43)</f>
        <v>#NAME?</v>
      </c>
      <c r="AN43" s="127" t="e">
        <f ca="1">_xll.RiskPercentile($K$44,$AH43)</f>
        <v>#NAME?</v>
      </c>
      <c r="AO43" s="112" t="e">
        <f ca="1">_xll.RiskPercentile($O$44,$AH43)</f>
        <v>#NAME?</v>
      </c>
      <c r="AP43" s="130" t="e">
        <f ca="1">_xll.RiskPercentile($S$44,$AH43)</f>
        <v>#NAME?</v>
      </c>
      <c r="AQ43" s="88"/>
      <c r="AR43" s="88"/>
      <c r="AS43" s="88"/>
      <c r="AT43" s="88"/>
      <c r="AV43" s="67"/>
      <c r="AW43" s="67"/>
      <c r="AX43" s="67"/>
      <c r="AY43" s="67"/>
      <c r="AZ43" s="67"/>
      <c r="BA43" s="67"/>
      <c r="BB43" s="67"/>
    </row>
    <row r="44" spans="2:54" s="2" customFormat="1" x14ac:dyDescent="0.25">
      <c r="B44" s="32" t="str">
        <f>B34</f>
        <v>S_B1_Surv_Stor</v>
      </c>
      <c r="C44" s="258" t="e">
        <f ca="1">A0!C44</f>
        <v>#NAME?</v>
      </c>
      <c r="D44" s="35" t="s">
        <v>325</v>
      </c>
      <c r="F44" s="32" t="str">
        <f>F34</f>
        <v>S_B2a_Surv_RROpreplantCyL</v>
      </c>
      <c r="G44" s="257" t="e">
        <f ca="1">A0!G44</f>
        <v>#NAME?</v>
      </c>
      <c r="H44" s="35" t="s">
        <v>325</v>
      </c>
      <c r="J44" s="32" t="str">
        <f>J34</f>
        <v>S_B3a_Conv_Packs2ha</v>
      </c>
      <c r="K44" s="246" t="e">
        <f ca="1">A0!K44</f>
        <v>#NAME?</v>
      </c>
      <c r="L44" s="35" t="s">
        <v>325</v>
      </c>
      <c r="N44" s="32" t="str">
        <f>N34</f>
        <v>S_B4_Surv_RROpostPlant</v>
      </c>
      <c r="O44" s="257" t="e">
        <f ca="1">A0!O44</f>
        <v>#NAME?</v>
      </c>
      <c r="P44" s="35" t="s">
        <v>325</v>
      </c>
      <c r="R44" s="32" t="str">
        <f>R34</f>
        <v>S_B5a_Suit_EnvironCyL</v>
      </c>
      <c r="S44" s="247" t="e">
        <f ca="1">A0!S44</f>
        <v>#NAME?</v>
      </c>
      <c r="T44" s="35" t="s">
        <v>325</v>
      </c>
      <c r="V44" s="140"/>
      <c r="W44" s="118"/>
      <c r="X44" s="146"/>
      <c r="Y44" s="79"/>
      <c r="Z44" s="140"/>
      <c r="AA44" s="78"/>
      <c r="AB44" s="146"/>
      <c r="AC44" s="79"/>
      <c r="AD44" s="140"/>
      <c r="AE44" s="78"/>
      <c r="AF44" s="146"/>
      <c r="AH44" s="113">
        <v>0.66700000000000004</v>
      </c>
      <c r="AI44" s="93" t="e">
        <f ca="1">_xll.RiskPercentile($AI$34,$AH44)</f>
        <v>#NAME?</v>
      </c>
      <c r="AJ44" s="97" t="e">
        <f ca="1">_xll.RiskPercentile($AJ$34,$AH44)</f>
        <v>#NAME?</v>
      </c>
      <c r="AK44" s="7"/>
      <c r="AL44" s="113" t="e">
        <f ca="1">_xll.RiskPercentile($C$44,$AH44)</f>
        <v>#NAME?</v>
      </c>
      <c r="AM44" s="89" t="e">
        <f ca="1">_xll.RiskPercentile($G$44,$AH44)</f>
        <v>#NAME?</v>
      </c>
      <c r="AN44" s="119" t="e">
        <f ca="1">_xll.RiskPercentile($K$44,$AH44)</f>
        <v>#NAME?</v>
      </c>
      <c r="AO44" s="113" t="e">
        <f ca="1">_xll.RiskPercentile($O$44,$AH44)</f>
        <v>#NAME?</v>
      </c>
      <c r="AP44" s="131" t="e">
        <f ca="1">_xll.RiskPercentile($S$44,$AH44)</f>
        <v>#NAME?</v>
      </c>
      <c r="AQ44" s="88"/>
      <c r="AR44" s="88"/>
      <c r="AS44" s="88"/>
      <c r="AT44" s="88"/>
      <c r="AV44" s="154"/>
      <c r="AW44" s="154"/>
      <c r="AX44" s="154"/>
      <c r="AY44" s="154"/>
      <c r="AZ44" s="154"/>
      <c r="BA44" s="67"/>
      <c r="BB44" s="67"/>
    </row>
    <row r="45" spans="2:54" s="2" customFormat="1" x14ac:dyDescent="0.25">
      <c r="B45" s="36"/>
      <c r="C45" s="6"/>
      <c r="D45" s="28"/>
      <c r="F45" s="36"/>
      <c r="G45" s="37"/>
      <c r="H45" s="38"/>
      <c r="J45" s="36"/>
      <c r="K45" s="37"/>
      <c r="L45" s="38"/>
      <c r="N45" s="36"/>
      <c r="O45" s="37"/>
      <c r="P45" s="38"/>
      <c r="R45" s="36"/>
      <c r="S45" s="37"/>
      <c r="T45" s="38"/>
      <c r="V45" s="147"/>
      <c r="W45" s="79"/>
      <c r="X45" s="79"/>
      <c r="Y45" s="79"/>
      <c r="Z45" s="147"/>
      <c r="AA45" s="79"/>
      <c r="AB45" s="79"/>
      <c r="AC45" s="79"/>
      <c r="AD45" s="147"/>
      <c r="AE45" s="79"/>
      <c r="AF45" s="79"/>
      <c r="AH45" s="110">
        <v>0.75</v>
      </c>
      <c r="AI45" s="90" t="e">
        <f ca="1">_xll.RiskPercentile($AI$34,$AH45)</f>
        <v>#NAME?</v>
      </c>
      <c r="AJ45" s="94" t="e">
        <f ca="1">_xll.RiskPercentile($AJ$34,$AH45)</f>
        <v>#NAME?</v>
      </c>
      <c r="AK45" s="6"/>
      <c r="AL45" s="110" t="e">
        <f ca="1">_xll.RiskPercentile($C$44,$AH45)</f>
        <v>#NAME?</v>
      </c>
      <c r="AM45" s="20" t="e">
        <f ca="1">_xll.RiskPercentile($G$44,$AH45)</f>
        <v>#NAME?</v>
      </c>
      <c r="AN45" s="125" t="e">
        <f ca="1">_xll.RiskPercentile($K$44,$AH45)</f>
        <v>#NAME?</v>
      </c>
      <c r="AO45" s="110" t="e">
        <f ca="1">_xll.RiskPercentile($O$44,$AH45)</f>
        <v>#NAME?</v>
      </c>
      <c r="AP45" s="128" t="e">
        <f ca="1">_xll.RiskPercentile($S$44,$AH45)</f>
        <v>#NAME?</v>
      </c>
      <c r="AQ45" s="87"/>
      <c r="AR45" s="87"/>
      <c r="AS45" s="87"/>
      <c r="AT45" s="87"/>
      <c r="AV45" s="154"/>
      <c r="AW45" s="154"/>
      <c r="AX45" s="154"/>
      <c r="AY45" s="154"/>
      <c r="AZ45" s="154"/>
      <c r="BA45" s="67"/>
      <c r="BB45" s="67"/>
    </row>
    <row r="46" spans="2:54" s="2" customFormat="1" x14ac:dyDescent="0.25">
      <c r="B46" s="36"/>
      <c r="C46" s="37"/>
      <c r="D46" s="38"/>
      <c r="F46" s="385"/>
      <c r="G46" s="9"/>
      <c r="H46" s="38"/>
      <c r="J46" s="39"/>
      <c r="K46" s="6"/>
      <c r="L46" s="38"/>
      <c r="N46" s="39"/>
      <c r="O46" s="6"/>
      <c r="P46" s="38"/>
      <c r="R46" s="39"/>
      <c r="S46" s="6"/>
      <c r="T46" s="38"/>
      <c r="V46" s="145"/>
      <c r="W46" s="76"/>
      <c r="X46" s="79"/>
      <c r="Y46" s="79"/>
      <c r="Z46" s="147"/>
      <c r="AA46" s="79"/>
      <c r="AB46" s="79"/>
      <c r="AC46" s="79"/>
      <c r="AD46" s="145"/>
      <c r="AE46" s="76"/>
      <c r="AF46" s="79"/>
      <c r="AH46" s="111">
        <v>0.83299999999999996</v>
      </c>
      <c r="AI46" s="91" t="e">
        <f ca="1">_xll.RiskPercentile($AI$34,$AH46)</f>
        <v>#NAME?</v>
      </c>
      <c r="AJ46" s="95" t="e">
        <f ca="1">_xll.RiskPercentile($AJ$34,$AH46)</f>
        <v>#NAME?</v>
      </c>
      <c r="AK46" s="6"/>
      <c r="AL46" s="111" t="e">
        <f ca="1">_xll.RiskPercentile($C$44,$AH46)</f>
        <v>#NAME?</v>
      </c>
      <c r="AM46" s="15" t="e">
        <f ca="1">_xll.RiskPercentile($G$44,$AH46)</f>
        <v>#NAME?</v>
      </c>
      <c r="AN46" s="126" t="e">
        <f ca="1">_xll.RiskPercentile($K$44,$AH46)</f>
        <v>#NAME?</v>
      </c>
      <c r="AO46" s="111" t="e">
        <f ca="1">_xll.RiskPercentile($O$44,$AH46)</f>
        <v>#NAME?</v>
      </c>
      <c r="AP46" s="129" t="e">
        <f ca="1">_xll.RiskPercentile($S$44,$AH46)</f>
        <v>#NAME?</v>
      </c>
      <c r="AQ46" s="87"/>
      <c r="AR46" s="87"/>
      <c r="AS46" s="87"/>
      <c r="AT46" s="87"/>
      <c r="AV46" s="154"/>
      <c r="AW46" s="154"/>
      <c r="AX46" s="154"/>
      <c r="AY46" s="154"/>
      <c r="AZ46" s="154"/>
      <c r="BA46" s="67"/>
      <c r="BB46" s="67"/>
    </row>
    <row r="47" spans="2:54" s="2" customFormat="1" x14ac:dyDescent="0.25">
      <c r="B47" s="39"/>
      <c r="C47" s="6"/>
      <c r="D47" s="28"/>
      <c r="F47" s="385"/>
      <c r="G47" s="9"/>
      <c r="H47" s="38"/>
      <c r="J47" s="39"/>
      <c r="K47" s="6"/>
      <c r="L47" s="38"/>
      <c r="N47" s="39"/>
      <c r="O47" s="6"/>
      <c r="P47" s="38"/>
      <c r="R47" s="39"/>
      <c r="S47" s="6"/>
      <c r="T47" s="38"/>
      <c r="V47" s="145"/>
      <c r="W47" s="76"/>
      <c r="X47" s="79"/>
      <c r="Y47" s="79"/>
      <c r="Z47" s="147"/>
      <c r="AA47" s="79"/>
      <c r="AB47" s="79"/>
      <c r="AC47" s="79"/>
      <c r="AD47" s="145"/>
      <c r="AE47" s="76"/>
      <c r="AF47" s="79"/>
      <c r="AH47" s="111">
        <v>0.9</v>
      </c>
      <c r="AI47" s="91" t="e">
        <f ca="1">_xll.RiskPercentile($AI$34,$AH47)</f>
        <v>#NAME?</v>
      </c>
      <c r="AJ47" s="95" t="e">
        <f ca="1">_xll.RiskPercentile($AJ$34,$AH47)</f>
        <v>#NAME?</v>
      </c>
      <c r="AK47" s="6"/>
      <c r="AL47" s="111" t="e">
        <f ca="1">_xll.RiskPercentile($C$44,$AH47)</f>
        <v>#NAME?</v>
      </c>
      <c r="AM47" s="15" t="e">
        <f ca="1">_xll.RiskPercentile($G$44,$AH47)</f>
        <v>#NAME?</v>
      </c>
      <c r="AN47" s="126" t="e">
        <f ca="1">_xll.RiskPercentile($K$44,$AH47)</f>
        <v>#NAME?</v>
      </c>
      <c r="AO47" s="111" t="e">
        <f ca="1">_xll.RiskPercentile($O$44,$AH47)</f>
        <v>#NAME?</v>
      </c>
      <c r="AP47" s="129" t="e">
        <f ca="1">_xll.RiskPercentile($S$44,$AH47)</f>
        <v>#NAME?</v>
      </c>
      <c r="AQ47" s="87"/>
      <c r="AR47" s="87"/>
      <c r="AS47" s="87"/>
      <c r="AT47" s="87"/>
      <c r="AV47" s="154"/>
      <c r="AW47" s="154"/>
      <c r="AX47" s="154"/>
      <c r="AY47" s="154"/>
      <c r="AZ47" s="154"/>
      <c r="BA47" s="67"/>
      <c r="BB47" s="67"/>
    </row>
    <row r="48" spans="2:54" s="2" customFormat="1" x14ac:dyDescent="0.25">
      <c r="B48" s="39"/>
      <c r="C48" s="6"/>
      <c r="D48" s="28"/>
      <c r="F48" s="385"/>
      <c r="G48" s="9"/>
      <c r="H48" s="38"/>
      <c r="J48" s="39"/>
      <c r="K48" s="6"/>
      <c r="L48" s="38"/>
      <c r="N48" s="39"/>
      <c r="O48" s="6"/>
      <c r="P48" s="38"/>
      <c r="R48" s="39"/>
      <c r="S48" s="6"/>
      <c r="T48" s="38"/>
      <c r="V48" s="145"/>
      <c r="W48" s="76"/>
      <c r="X48" s="79"/>
      <c r="Y48" s="79"/>
      <c r="Z48" s="147"/>
      <c r="AA48" s="79"/>
      <c r="AB48" s="79"/>
      <c r="AC48" s="79"/>
      <c r="AD48" s="145"/>
      <c r="AE48" s="76"/>
      <c r="AF48" s="79"/>
      <c r="AH48" s="111">
        <v>0.95</v>
      </c>
      <c r="AI48" s="91" t="e">
        <f ca="1">_xll.RiskPercentile($AI$34,$AH48)</f>
        <v>#NAME?</v>
      </c>
      <c r="AJ48" s="95" t="e">
        <f ca="1">_xll.RiskPercentile($AJ$34,$AH48)</f>
        <v>#NAME?</v>
      </c>
      <c r="AK48" s="6"/>
      <c r="AL48" s="111" t="e">
        <f ca="1">_xll.RiskPercentile($C$44,$AH48)</f>
        <v>#NAME?</v>
      </c>
      <c r="AM48" s="15" t="e">
        <f ca="1">_xll.RiskPercentile($G$44,$AH48)</f>
        <v>#NAME?</v>
      </c>
      <c r="AN48" s="126" t="e">
        <f ca="1">_xll.RiskPercentile($K$44,$AH48)</f>
        <v>#NAME?</v>
      </c>
      <c r="AO48" s="111" t="e">
        <f ca="1">_xll.RiskPercentile($O$44,$AH48)</f>
        <v>#NAME?</v>
      </c>
      <c r="AP48" s="129" t="e">
        <f ca="1">_xll.RiskPercentile($S$44,$AH48)</f>
        <v>#NAME?</v>
      </c>
      <c r="AQ48" s="87"/>
      <c r="AR48" s="87"/>
      <c r="AS48" s="87"/>
      <c r="AT48" s="87"/>
      <c r="AV48" s="154"/>
      <c r="AW48" s="154"/>
      <c r="AX48" s="154"/>
      <c r="AY48" s="154"/>
      <c r="AZ48" s="154"/>
      <c r="BA48" s="67"/>
      <c r="BB48" s="67"/>
    </row>
    <row r="49" spans="2:54" s="2" customFormat="1" x14ac:dyDescent="0.25">
      <c r="B49" s="39"/>
      <c r="C49" s="6"/>
      <c r="D49" s="28"/>
      <c r="F49" s="385"/>
      <c r="G49" s="9"/>
      <c r="H49" s="38"/>
      <c r="J49" s="39"/>
      <c r="K49" s="6"/>
      <c r="L49" s="38"/>
      <c r="N49" s="39"/>
      <c r="O49" s="6"/>
      <c r="P49" s="38"/>
      <c r="R49" s="39"/>
      <c r="S49" s="6"/>
      <c r="T49" s="38"/>
      <c r="V49" s="145"/>
      <c r="W49" s="76"/>
      <c r="X49" s="79"/>
      <c r="Y49" s="79"/>
      <c r="Z49" s="147"/>
      <c r="AA49" s="79"/>
      <c r="AB49" s="79"/>
      <c r="AC49" s="79"/>
      <c r="AD49" s="145"/>
      <c r="AE49" s="76"/>
      <c r="AF49" s="79"/>
      <c r="AH49" s="110">
        <v>0.99</v>
      </c>
      <c r="AI49" s="90" t="e">
        <f ca="1">_xll.RiskPercentile($AI$34,$AH49)</f>
        <v>#NAME?</v>
      </c>
      <c r="AJ49" s="94" t="e">
        <f ca="1">_xll.RiskPercentile($AJ$34,$AH49)</f>
        <v>#NAME?</v>
      </c>
      <c r="AK49" s="6"/>
      <c r="AL49" s="110" t="e">
        <f ca="1">_xll.RiskPercentile($C$44,$AH49)</f>
        <v>#NAME?</v>
      </c>
      <c r="AM49" s="20" t="e">
        <f ca="1">_xll.RiskPercentile($G$44,$AH49)</f>
        <v>#NAME?</v>
      </c>
      <c r="AN49" s="125" t="e">
        <f ca="1">_xll.RiskPercentile($K$44,$AH49)</f>
        <v>#NAME?</v>
      </c>
      <c r="AO49" s="110" t="e">
        <f ca="1">_xll.RiskPercentile($O$44,$AH49)</f>
        <v>#NAME?</v>
      </c>
      <c r="AP49" s="128" t="e">
        <f ca="1">_xll.RiskPercentile($S$44,$AH49)</f>
        <v>#NAME?</v>
      </c>
      <c r="AQ49" s="87"/>
      <c r="AR49" s="87"/>
      <c r="AS49" s="87"/>
      <c r="AT49" s="87"/>
      <c r="AV49" s="67"/>
      <c r="AW49" s="67"/>
      <c r="AX49" s="67"/>
      <c r="AY49" s="67"/>
      <c r="AZ49" s="67"/>
      <c r="BA49" s="67"/>
      <c r="BB49" s="67"/>
    </row>
    <row r="50" spans="2:54" s="2" customFormat="1" x14ac:dyDescent="0.25">
      <c r="B50" s="39"/>
      <c r="C50" s="6"/>
      <c r="D50" s="28"/>
      <c r="F50" s="385"/>
      <c r="G50" s="9"/>
      <c r="H50" s="38"/>
      <c r="J50" s="39"/>
      <c r="K50" s="6"/>
      <c r="L50" s="38"/>
      <c r="N50" s="39"/>
      <c r="O50" s="6"/>
      <c r="P50" s="38"/>
      <c r="R50" s="39"/>
      <c r="S50" s="6"/>
      <c r="T50" s="38"/>
      <c r="V50" s="145"/>
      <c r="W50" s="76"/>
      <c r="X50" s="79"/>
      <c r="Y50" s="79"/>
      <c r="Z50" s="147"/>
      <c r="AA50" s="79"/>
      <c r="AB50" s="79"/>
      <c r="AC50" s="79"/>
      <c r="AD50" s="145"/>
      <c r="AE50" s="76"/>
      <c r="AF50" s="79"/>
      <c r="AH50" s="17" t="s">
        <v>110</v>
      </c>
      <c r="AI50" s="93" t="e">
        <f ca="1">_xll.RiskMean($AI34)</f>
        <v>#NAME?</v>
      </c>
      <c r="AJ50" s="97" t="e">
        <f ca="1">_xll.RiskMean($AJ34)</f>
        <v>#NAME?</v>
      </c>
      <c r="AK50" s="7"/>
      <c r="AL50" s="113" t="e">
        <f ca="1">_xll.RiskMean($C$44)</f>
        <v>#NAME?</v>
      </c>
      <c r="AM50" s="89" t="e">
        <f ca="1">_xll.RiskMean($G$44)</f>
        <v>#NAME?</v>
      </c>
      <c r="AN50" s="119" t="e">
        <f ca="1">_xll.RiskMean($K$44)</f>
        <v>#NAME?</v>
      </c>
      <c r="AO50" s="113" t="e">
        <f ca="1">_xll.RiskMean($O$44)</f>
        <v>#NAME?</v>
      </c>
      <c r="AP50" s="131" t="e">
        <f ca="1">_xll.RiskMean($S$44)</f>
        <v>#NAME?</v>
      </c>
      <c r="AQ50" s="88"/>
      <c r="AR50" s="88"/>
      <c r="AS50" s="88"/>
      <c r="AT50" s="88"/>
      <c r="AV50" s="67"/>
      <c r="AW50" s="67"/>
      <c r="AX50" s="67"/>
      <c r="AY50" s="67"/>
      <c r="AZ50" s="67"/>
      <c r="BA50" s="67"/>
      <c r="BB50" s="67"/>
    </row>
    <row r="51" spans="2:54" s="2" customFormat="1" x14ac:dyDescent="0.25">
      <c r="B51" s="39"/>
      <c r="C51" s="6"/>
      <c r="D51" s="28"/>
      <c r="F51" s="39"/>
      <c r="G51" s="6"/>
      <c r="H51" s="28"/>
      <c r="J51" s="39"/>
      <c r="K51" s="6"/>
      <c r="L51" s="28"/>
      <c r="N51" s="39"/>
      <c r="O51" s="6"/>
      <c r="P51" s="28"/>
      <c r="R51" s="39"/>
      <c r="S51" s="6"/>
      <c r="T51" s="28"/>
      <c r="V51" s="147"/>
      <c r="W51" s="79"/>
      <c r="X51" s="79"/>
      <c r="Y51" s="79"/>
      <c r="Z51" s="147"/>
      <c r="AA51" s="79"/>
      <c r="AB51" s="79"/>
      <c r="AC51" s="79"/>
      <c r="AD51" s="147"/>
      <c r="AE51" s="79"/>
      <c r="AF51" s="79"/>
      <c r="AH51" s="17" t="s">
        <v>111</v>
      </c>
      <c r="AI51" s="93" t="e">
        <f ca="1">_xll.RiskStdDev($AI$34)</f>
        <v>#NAME?</v>
      </c>
      <c r="AJ51" s="97" t="e">
        <f ca="1">_xll.RiskStdDev($AJ$34)</f>
        <v>#NAME?</v>
      </c>
      <c r="AK51" s="7"/>
      <c r="AL51" s="113" t="e">
        <f ca="1">_xll.RiskStdDev($C$44)</f>
        <v>#NAME?</v>
      </c>
      <c r="AM51" s="89" t="e">
        <f ca="1">_xll.RiskStdDev($G$44)</f>
        <v>#NAME?</v>
      </c>
      <c r="AN51" s="119" t="e">
        <f ca="1">_xll.RiskStdDev($K$44)</f>
        <v>#NAME?</v>
      </c>
      <c r="AO51" s="113" t="e">
        <f ca="1">_xll.RiskStdDev($O$44)</f>
        <v>#NAME?</v>
      </c>
      <c r="AP51" s="131" t="e">
        <f ca="1">_xll.RiskStdDev($S$44)</f>
        <v>#NAME?</v>
      </c>
      <c r="AQ51" s="88"/>
      <c r="AR51" s="88"/>
      <c r="AS51" s="88"/>
      <c r="AT51" s="88"/>
      <c r="AV51" s="67"/>
      <c r="AW51" s="67"/>
      <c r="AX51" s="67"/>
      <c r="AY51" s="67"/>
      <c r="AZ51" s="67"/>
      <c r="BA51" s="67"/>
      <c r="BB51" s="67"/>
    </row>
    <row r="52" spans="2:54" s="2" customFormat="1" x14ac:dyDescent="0.25">
      <c r="B52" s="164"/>
      <c r="C52" s="165"/>
      <c r="D52" s="166"/>
      <c r="F52" s="164"/>
      <c r="G52" s="165"/>
      <c r="H52" s="166"/>
      <c r="J52" s="164"/>
      <c r="K52" s="165"/>
      <c r="L52" s="166"/>
      <c r="N52" s="164"/>
      <c r="O52" s="165"/>
      <c r="P52" s="166"/>
      <c r="R52" s="164"/>
      <c r="S52" s="165"/>
      <c r="T52" s="166"/>
      <c r="V52" s="163"/>
      <c r="W52" s="163"/>
      <c r="X52" s="163"/>
      <c r="Y52" s="79"/>
      <c r="Z52" s="163"/>
      <c r="AA52" s="163"/>
      <c r="AB52" s="163"/>
      <c r="AC52" s="79"/>
      <c r="AD52" s="163"/>
      <c r="AE52" s="163"/>
      <c r="AF52" s="163"/>
      <c r="AH52" s="29"/>
      <c r="AI52" s="30"/>
      <c r="AJ52" s="30"/>
      <c r="AK52" s="49"/>
      <c r="AL52" s="30"/>
      <c r="AM52" s="30"/>
      <c r="AN52" s="30"/>
      <c r="AO52" s="30"/>
      <c r="AP52" s="30"/>
      <c r="AQ52" s="79"/>
      <c r="AR52" s="79"/>
      <c r="AS52" s="79"/>
      <c r="AT52" s="79"/>
      <c r="AV52" s="67"/>
      <c r="AW52" s="67"/>
      <c r="AX52" s="67"/>
      <c r="AY52" s="67"/>
      <c r="AZ52" s="67"/>
      <c r="BA52" s="67"/>
      <c r="BB52" s="67"/>
    </row>
    <row r="53" spans="2:54" s="2" customFormat="1" x14ac:dyDescent="0.25">
      <c r="B53" s="39"/>
      <c r="C53" s="6"/>
      <c r="D53" s="28"/>
      <c r="F53" s="36"/>
      <c r="G53" s="37"/>
      <c r="H53" s="38"/>
      <c r="J53" s="36"/>
      <c r="K53" s="37"/>
      <c r="L53" s="38"/>
      <c r="N53" s="36"/>
      <c r="O53" s="37"/>
      <c r="P53" s="38"/>
      <c r="R53" s="36"/>
      <c r="S53" s="37"/>
      <c r="T53" s="38"/>
      <c r="V53" s="147"/>
      <c r="W53" s="79"/>
      <c r="X53" s="79"/>
      <c r="Y53" s="79"/>
      <c r="Z53" s="147"/>
      <c r="AA53" s="79"/>
      <c r="AB53" s="79"/>
      <c r="AC53" s="79"/>
      <c r="AD53" s="147"/>
      <c r="AE53" s="79"/>
      <c r="AF53" s="79"/>
    </row>
    <row r="54" spans="2:54" s="25" customFormat="1" ht="211.5" customHeight="1" x14ac:dyDescent="0.25">
      <c r="B54" s="41" t="e">
        <f ca="1">_xll.RiskResultsGraph(C44,B54:D54)</f>
        <v>#NAME?</v>
      </c>
      <c r="C54" s="42"/>
      <c r="D54" s="43"/>
      <c r="F54" s="41" t="e">
        <f ca="1">_xll.RiskResultsGraph(G44,F54:H54)</f>
        <v>#NAME?</v>
      </c>
      <c r="G54" s="42"/>
      <c r="H54" s="43"/>
      <c r="J54" s="41" t="e">
        <f ca="1">_xll.RiskResultsGraph(K44,J54:L54)</f>
        <v>#NAME?</v>
      </c>
      <c r="K54" s="42"/>
      <c r="L54" s="43"/>
      <c r="N54" s="41" t="e">
        <f ca="1">_xll.RiskResultsGraph(O44,N54:P54)</f>
        <v>#NAME?</v>
      </c>
      <c r="O54" s="42"/>
      <c r="P54" s="43"/>
      <c r="R54" s="41" t="e">
        <f ca="1">_xll.RiskResultsGraph(S44,R54:T54)</f>
        <v>#NAME?</v>
      </c>
      <c r="S54" s="42"/>
      <c r="T54" s="43"/>
      <c r="V54" s="148"/>
      <c r="W54" s="77"/>
      <c r="X54" s="77"/>
      <c r="Y54" s="77"/>
      <c r="Z54" s="148"/>
      <c r="AA54" s="77"/>
      <c r="AB54" s="77"/>
      <c r="AC54" s="77"/>
      <c r="AD54" s="148"/>
      <c r="AE54" s="77"/>
      <c r="AF54" s="77"/>
      <c r="AH54" s="45" t="e">
        <f ca="1">_xll.RiskResultsGraph(AJ34,AH54:AK54)</f>
        <v>#NAME?</v>
      </c>
      <c r="AI54" s="46"/>
      <c r="AJ54" s="46"/>
      <c r="AK54" s="46"/>
      <c r="AL54" s="46"/>
      <c r="AM54" s="46"/>
      <c r="AN54" s="46"/>
      <c r="AO54" s="46"/>
      <c r="AP54" s="46"/>
      <c r="AQ54" s="1"/>
      <c r="AR54" s="1"/>
      <c r="AS54" s="1"/>
      <c r="AT54" s="1"/>
      <c r="AV54" s="73"/>
      <c r="AW54" s="73"/>
      <c r="AX54" s="73"/>
      <c r="AY54" s="73"/>
      <c r="AZ54" s="73"/>
      <c r="BA54" s="73"/>
      <c r="BB54" s="73"/>
    </row>
    <row r="55" spans="2:54" s="2" customFormat="1" ht="211.5" customHeight="1" x14ac:dyDescent="0.25">
      <c r="B55" s="36"/>
      <c r="C55" s="37"/>
      <c r="D55" s="38"/>
      <c r="F55" s="36"/>
      <c r="G55" s="37"/>
      <c r="H55" s="38"/>
      <c r="J55" s="36"/>
      <c r="K55" s="37"/>
      <c r="L55" s="38"/>
      <c r="N55" s="36"/>
      <c r="O55" s="37"/>
      <c r="P55" s="38"/>
      <c r="R55" s="36"/>
      <c r="S55" s="37"/>
      <c r="T55" s="38"/>
      <c r="V55" s="147"/>
      <c r="W55" s="79"/>
      <c r="X55" s="79"/>
      <c r="Y55" s="79"/>
      <c r="Z55" s="147"/>
      <c r="AA55" s="79"/>
      <c r="AB55" s="79"/>
      <c r="AC55" s="79"/>
      <c r="AD55" s="147"/>
      <c r="AE55" s="79"/>
      <c r="AF55" s="79"/>
      <c r="AH55" s="47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V55" s="67"/>
      <c r="AW55" s="67"/>
      <c r="AX55" s="67"/>
      <c r="AY55" s="67"/>
      <c r="AZ55" s="67"/>
      <c r="BA55" s="67"/>
      <c r="BB55" s="67"/>
    </row>
    <row r="56" spans="2:54" s="2" customFormat="1" x14ac:dyDescent="0.25">
      <c r="B56" s="44"/>
      <c r="C56" s="30"/>
      <c r="D56" s="31"/>
      <c r="F56" s="44"/>
      <c r="G56" s="30"/>
      <c r="H56" s="31"/>
      <c r="J56" s="44"/>
      <c r="K56" s="30"/>
      <c r="L56" s="31"/>
      <c r="N56" s="44"/>
      <c r="O56" s="30"/>
      <c r="P56" s="31"/>
      <c r="R56" s="44"/>
      <c r="S56" s="30"/>
      <c r="T56" s="31"/>
      <c r="V56" s="147"/>
      <c r="W56" s="79"/>
      <c r="X56" s="79"/>
      <c r="Y56" s="79"/>
      <c r="Z56" s="147"/>
      <c r="AA56" s="79"/>
      <c r="AB56" s="79"/>
      <c r="AC56" s="79"/>
      <c r="AD56" s="147"/>
      <c r="AE56" s="79"/>
      <c r="AF56" s="79"/>
      <c r="AH56" s="48"/>
      <c r="AI56" s="49"/>
      <c r="AJ56" s="49"/>
      <c r="AK56" s="49"/>
      <c r="AL56" s="49"/>
      <c r="AM56" s="49"/>
      <c r="AN56" s="49"/>
      <c r="AO56" s="49"/>
      <c r="AP56" s="49"/>
      <c r="AQ56" s="6"/>
      <c r="AR56" s="6"/>
      <c r="AS56" s="6"/>
      <c r="AT56" s="6"/>
      <c r="AV56" s="67"/>
      <c r="AW56" s="67"/>
      <c r="AX56" s="67"/>
      <c r="AY56" s="67"/>
      <c r="AZ56" s="67"/>
      <c r="BA56" s="67"/>
      <c r="BB56" s="67"/>
    </row>
    <row r="57" spans="2:54" s="2" customFormat="1" x14ac:dyDescent="0.25">
      <c r="B57" s="10"/>
      <c r="F57" s="10"/>
      <c r="J57" s="10"/>
      <c r="N57" s="10"/>
      <c r="R57" s="10"/>
      <c r="V57" s="147"/>
      <c r="W57" s="79"/>
      <c r="X57" s="79"/>
      <c r="Y57" s="79"/>
      <c r="Z57" s="147"/>
      <c r="AA57" s="79"/>
      <c r="AB57" s="79"/>
      <c r="AD57" s="10"/>
      <c r="AH57" s="10"/>
      <c r="AL57" s="10"/>
      <c r="AM57" s="10"/>
      <c r="AN57" s="10"/>
      <c r="AO57" s="10"/>
      <c r="AP57" s="10"/>
    </row>
    <row r="58" spans="2:54" s="51" customFormat="1" ht="36.75" customHeight="1" x14ac:dyDescent="0.3">
      <c r="B58" s="169"/>
      <c r="C58" s="169"/>
      <c r="D58" s="169"/>
      <c r="E58" s="138"/>
      <c r="F58" s="168"/>
      <c r="G58" s="169"/>
      <c r="H58" s="169"/>
      <c r="I58" s="138"/>
      <c r="J58" s="423" t="s">
        <v>151</v>
      </c>
      <c r="K58" s="424"/>
      <c r="L58" s="425"/>
      <c r="M58" s="52"/>
      <c r="N58" s="427"/>
      <c r="O58" s="427"/>
      <c r="P58" s="427"/>
      <c r="Q58" s="139"/>
      <c r="R58" s="423" t="s">
        <v>151</v>
      </c>
      <c r="S58" s="424"/>
      <c r="T58" s="425"/>
      <c r="U58" s="139"/>
      <c r="V58" s="423" t="s">
        <v>151</v>
      </c>
      <c r="W58" s="424"/>
      <c r="X58" s="425"/>
      <c r="Y58" s="139"/>
      <c r="Z58" s="423" t="s">
        <v>151</v>
      </c>
      <c r="AA58" s="424"/>
      <c r="AB58" s="425"/>
      <c r="AC58" s="139"/>
      <c r="AD58" s="423" t="s">
        <v>151</v>
      </c>
      <c r="AE58" s="424"/>
      <c r="AF58" s="425"/>
      <c r="AH58" s="448" t="s">
        <v>180</v>
      </c>
      <c r="AI58" s="448"/>
      <c r="AJ58" s="448"/>
      <c r="AK58" s="448"/>
      <c r="AL58" s="448"/>
      <c r="AM58" s="448"/>
      <c r="AN58" s="448"/>
      <c r="AO58" s="448"/>
      <c r="AP58" s="448"/>
      <c r="AQ58" s="448"/>
      <c r="AR58" s="448"/>
      <c r="AS58" s="448"/>
      <c r="AT58" s="448"/>
      <c r="AV58" s="429" t="s">
        <v>180</v>
      </c>
      <c r="AW58" s="430"/>
      <c r="AX58" s="430"/>
      <c r="AY58" s="430"/>
      <c r="AZ58" s="430"/>
      <c r="BA58" s="430"/>
      <c r="BB58" s="431"/>
    </row>
    <row r="59" spans="2:54" s="51" customFormat="1" ht="36.75" customHeight="1" x14ac:dyDescent="0.3">
      <c r="B59" s="169"/>
      <c r="C59" s="169"/>
      <c r="D59" s="169"/>
      <c r="E59" s="138"/>
      <c r="F59" s="168"/>
      <c r="G59" s="169"/>
      <c r="H59" s="169"/>
      <c r="I59" s="138"/>
      <c r="J59" s="435" t="s">
        <v>244</v>
      </c>
      <c r="K59" s="436"/>
      <c r="L59" s="437"/>
      <c r="M59" s="52"/>
      <c r="N59" s="415"/>
      <c r="O59" s="415"/>
      <c r="P59" s="415"/>
      <c r="Q59" s="139"/>
      <c r="R59" s="435" t="s">
        <v>239</v>
      </c>
      <c r="S59" s="436"/>
      <c r="T59" s="437"/>
      <c r="U59" s="139"/>
      <c r="V59" s="435" t="s">
        <v>240</v>
      </c>
      <c r="W59" s="436"/>
      <c r="X59" s="437"/>
      <c r="Y59" s="139"/>
      <c r="Z59" s="435" t="s">
        <v>241</v>
      </c>
      <c r="AA59" s="436"/>
      <c r="AB59" s="437"/>
      <c r="AC59" s="139"/>
      <c r="AD59" s="435" t="s">
        <v>237</v>
      </c>
      <c r="AE59" s="436"/>
      <c r="AF59" s="437"/>
      <c r="AH59" s="277" t="s">
        <v>274</v>
      </c>
      <c r="AI59" s="269" t="e">
        <f ca="1">_xll.RiskOutput("A1_S_N2_Factor_EstH_Straw")+C44*G44/K44*K69*O44*S69*W69*AA69*AE69</f>
        <v>#NAME?</v>
      </c>
      <c r="AJ59" s="269" t="e">
        <f ca="1">_xll.RiskOutput("A1_S_N2_EstH_Straw")+$AJ$7*C44*G44/K44*K69*O44*S69*W69*AA69*AE69</f>
        <v>#NAME?</v>
      </c>
      <c r="AK59" s="270" t="s">
        <v>281</v>
      </c>
      <c r="AL59" s="230"/>
      <c r="AM59" s="230"/>
      <c r="AN59" s="230"/>
      <c r="AO59" s="230"/>
      <c r="AP59" s="230"/>
      <c r="AQ59" s="230"/>
      <c r="AR59" s="230"/>
      <c r="AS59" s="230"/>
      <c r="AT59" s="230"/>
      <c r="AV59" s="68" t="s">
        <v>84</v>
      </c>
      <c r="AW59" s="69"/>
      <c r="AX59" s="69"/>
      <c r="AY59" s="69"/>
      <c r="AZ59" s="69"/>
      <c r="BA59" s="69"/>
      <c r="BB59" s="69"/>
    </row>
    <row r="60" spans="2:54" s="2" customFormat="1" ht="33.75" customHeight="1" x14ac:dyDescent="0.25">
      <c r="B60" s="162"/>
      <c r="C60" s="162"/>
      <c r="D60" s="162"/>
      <c r="E60" s="79"/>
      <c r="F60" s="162"/>
      <c r="G60" s="162"/>
      <c r="H60" s="162"/>
      <c r="I60" s="79"/>
      <c r="J60" s="416" t="s">
        <v>246</v>
      </c>
      <c r="K60" s="417"/>
      <c r="L60" s="418"/>
      <c r="N60" s="422"/>
      <c r="O60" s="422"/>
      <c r="P60" s="422"/>
      <c r="Q60" s="79"/>
      <c r="R60" s="416" t="s">
        <v>122</v>
      </c>
      <c r="S60" s="417"/>
      <c r="T60" s="418"/>
      <c r="U60" s="79"/>
      <c r="V60" s="416" t="s">
        <v>217</v>
      </c>
      <c r="W60" s="417"/>
      <c r="X60" s="418"/>
      <c r="Y60" s="79"/>
      <c r="Z60" s="416" t="s">
        <v>247</v>
      </c>
      <c r="AA60" s="417"/>
      <c r="AB60" s="418"/>
      <c r="AC60" s="79"/>
      <c r="AD60" s="416" t="s">
        <v>123</v>
      </c>
      <c r="AE60" s="417"/>
      <c r="AF60" s="418"/>
      <c r="AH60" s="231"/>
      <c r="AI60" s="231"/>
      <c r="AJ60" s="231"/>
      <c r="AK60" s="268" t="s">
        <v>288</v>
      </c>
      <c r="AL60" s="231"/>
      <c r="AM60" s="231"/>
      <c r="AN60" s="332"/>
      <c r="AO60" s="231"/>
      <c r="AP60" s="231"/>
      <c r="AQ60" s="231"/>
      <c r="AR60" s="231"/>
      <c r="AS60" s="231"/>
      <c r="AT60" s="231"/>
      <c r="AV60" s="67"/>
      <c r="AW60" s="67"/>
      <c r="AX60" s="67"/>
      <c r="AY60" s="67"/>
      <c r="AZ60" s="67"/>
      <c r="BA60" s="67"/>
      <c r="BB60" s="67"/>
    </row>
    <row r="61" spans="2:54" s="2" customFormat="1" x14ac:dyDescent="0.25">
      <c r="B61" s="147"/>
      <c r="C61" s="79"/>
      <c r="D61" s="79"/>
      <c r="E61" s="79"/>
      <c r="F61" s="140"/>
      <c r="G61" s="76"/>
      <c r="H61" s="141"/>
      <c r="I61" s="79"/>
      <c r="J61" s="32"/>
      <c r="K61" s="9"/>
      <c r="L61" s="33"/>
      <c r="N61" s="180"/>
      <c r="O61" s="176"/>
      <c r="P61" s="181"/>
      <c r="Q61" s="79"/>
      <c r="R61" s="32"/>
      <c r="S61" s="9"/>
      <c r="T61" s="33"/>
      <c r="U61" s="79"/>
      <c r="V61" s="32"/>
      <c r="W61" s="9"/>
      <c r="X61" s="33"/>
      <c r="Y61" s="79"/>
      <c r="Z61" s="32"/>
      <c r="AA61" s="9"/>
      <c r="AB61" s="33"/>
      <c r="AC61" s="79"/>
      <c r="AD61" s="32"/>
      <c r="AE61" s="9"/>
      <c r="AF61" s="33"/>
      <c r="AH61" s="70" t="s">
        <v>90</v>
      </c>
      <c r="AI61" s="6" t="s">
        <v>311</v>
      </c>
      <c r="AJ61" s="232" t="str">
        <f>AH59</f>
        <v>N2_EstH_straw=</v>
      </c>
      <c r="AK61" s="6"/>
      <c r="AL61" s="232" t="str">
        <f>B44</f>
        <v>S_B1_Surv_Stor</v>
      </c>
      <c r="AM61" s="232" t="str">
        <f>F44</f>
        <v>S_B2a_Surv_RROpreplantCyL</v>
      </c>
      <c r="AN61" s="232" t="str">
        <f>J44</f>
        <v>S_B3a_Conv_Packs2ha</v>
      </c>
      <c r="AO61" s="232" t="str">
        <f>J69</f>
        <v>S_B3b_Conv_Runner2ha</v>
      </c>
      <c r="AP61" s="232" t="str">
        <f>N44</f>
        <v>S_B4_Surv_RROpostPlant</v>
      </c>
      <c r="AQ61" s="232" t="str">
        <f>R69</f>
        <v>S_B2b_Surv_RROprefruitH</v>
      </c>
      <c r="AR61" s="232" t="str">
        <f>V69</f>
        <v>S_B2c_Prop_TransfRun</v>
      </c>
      <c r="AS61" s="232" t="str">
        <f>Z69</f>
        <v>S_B3c_Conv_InfRun2ha</v>
      </c>
      <c r="AT61" s="232" t="str">
        <f>AD69</f>
        <v>S_B5b_Suit_EnvironH</v>
      </c>
      <c r="AV61" s="70" t="s">
        <v>91</v>
      </c>
      <c r="AW61" s="70" t="s">
        <v>92</v>
      </c>
      <c r="AX61" s="70" t="s">
        <v>93</v>
      </c>
      <c r="AY61" s="70" t="s">
        <v>94</v>
      </c>
      <c r="AZ61" s="70" t="s">
        <v>95</v>
      </c>
      <c r="BA61" s="70" t="s">
        <v>96</v>
      </c>
      <c r="BB61" s="70" t="s">
        <v>97</v>
      </c>
    </row>
    <row r="62" spans="2:54" s="2" customFormat="1" x14ac:dyDescent="0.25">
      <c r="B62" s="140"/>
      <c r="C62" s="76"/>
      <c r="D62" s="141"/>
      <c r="E62" s="79"/>
      <c r="F62" s="140"/>
      <c r="G62" s="76"/>
      <c r="H62" s="141"/>
      <c r="I62" s="79"/>
      <c r="J62" s="32" t="str">
        <f>J59</f>
        <v>S_B3b_Conv_Runner2ha</v>
      </c>
      <c r="K62" s="4" t="s">
        <v>98</v>
      </c>
      <c r="L62" s="33" t="s">
        <v>99</v>
      </c>
      <c r="N62" s="180"/>
      <c r="O62" s="176"/>
      <c r="P62" s="181"/>
      <c r="Q62" s="79"/>
      <c r="R62" s="32" t="str">
        <f>R59</f>
        <v>S_B2b_Surv_RROprefruitH</v>
      </c>
      <c r="S62" s="4" t="s">
        <v>98</v>
      </c>
      <c r="T62" s="33" t="s">
        <v>99</v>
      </c>
      <c r="U62" s="79"/>
      <c r="V62" s="32" t="str">
        <f>V59</f>
        <v>S_B2c_Prop_TransfRun</v>
      </c>
      <c r="W62" s="4" t="s">
        <v>98</v>
      </c>
      <c r="X62" s="33" t="s">
        <v>99</v>
      </c>
      <c r="Y62" s="79"/>
      <c r="Z62" s="32" t="str">
        <f>Z59</f>
        <v>S_B3c_Conv_InfRun2ha</v>
      </c>
      <c r="AA62" s="4" t="s">
        <v>98</v>
      </c>
      <c r="AB62" s="33" t="s">
        <v>99</v>
      </c>
      <c r="AC62" s="79"/>
      <c r="AD62" s="32" t="str">
        <f>AD59</f>
        <v>S_B5b_Suit_EnvironH</v>
      </c>
      <c r="AE62" s="4" t="s">
        <v>98</v>
      </c>
      <c r="AF62" s="33" t="s">
        <v>99</v>
      </c>
      <c r="AH62" s="110">
        <v>0.01</v>
      </c>
      <c r="AI62" s="90" t="e">
        <f ca="1">_xll.RiskPercentile($AI$59,$AH62)</f>
        <v>#NAME?</v>
      </c>
      <c r="AJ62" s="94" t="e">
        <f ca="1">_xll.RiskPercentile($AJ$59,$AH62)</f>
        <v>#NAME?</v>
      </c>
      <c r="AK62" s="6"/>
      <c r="AL62" s="110" t="e">
        <f ca="1">_xll.RiskPercentile($C$44,$AH62)</f>
        <v>#NAME?</v>
      </c>
      <c r="AM62" s="20" t="e">
        <f ca="1">_xll.RiskPercentile($G$44,$AH62)</f>
        <v>#NAME?</v>
      </c>
      <c r="AN62" s="60" t="e">
        <f ca="1">_xll.RiskPercentile($K$44,$AH62)</f>
        <v>#NAME?</v>
      </c>
      <c r="AO62" s="60" t="e">
        <f ca="1">_xll.RiskPercentile($K$69,$AH62)</f>
        <v>#NAME?</v>
      </c>
      <c r="AP62" s="110" t="e">
        <f ca="1">_xll.RiskPercentile($O$44,$AH62)</f>
        <v>#NAME?</v>
      </c>
      <c r="AQ62" s="110" t="e">
        <f ca="1">_xll.RiskPercentile($S$69,$AH62)</f>
        <v>#NAME?</v>
      </c>
      <c r="AR62" s="110" t="e">
        <f ca="1">_xll.RiskPercentile($W$69,$AH62)</f>
        <v>#NAME?</v>
      </c>
      <c r="AS62" s="56" t="e">
        <f ca="1">_xll.RiskPercentile($AA$69,$AH62)</f>
        <v>#NAME?</v>
      </c>
      <c r="AT62" s="110" t="e">
        <f ca="1">_xll.RiskPercentile($AE$69,$AH62)</f>
        <v>#NAME?</v>
      </c>
      <c r="AV62" s="72"/>
      <c r="AW62" s="72"/>
      <c r="AX62" s="72"/>
      <c r="AY62" s="72"/>
      <c r="AZ62" s="72">
        <v>0.2</v>
      </c>
      <c r="BA62" s="72">
        <f>AZ62^2</f>
        <v>4.0000000000000008E-2</v>
      </c>
      <c r="BB62" s="394">
        <f>BA62/$BA$68</f>
        <v>0.22058255853709643</v>
      </c>
    </row>
    <row r="63" spans="2:54" s="2" customFormat="1" x14ac:dyDescent="0.25">
      <c r="B63" s="161"/>
      <c r="C63" s="76"/>
      <c r="D63" s="143"/>
      <c r="E63" s="79"/>
      <c r="F63" s="142"/>
      <c r="G63" s="76"/>
      <c r="H63" s="143"/>
      <c r="I63" s="79"/>
      <c r="J63" s="382"/>
      <c r="K63" s="4">
        <v>0.01</v>
      </c>
      <c r="L63" s="135" t="e">
        <f ca="1">_xll.RiskPercentile(K69,K63)</f>
        <v>#NAME?</v>
      </c>
      <c r="N63" s="212"/>
      <c r="O63" s="176"/>
      <c r="P63" s="200"/>
      <c r="Q63" s="79"/>
      <c r="R63" s="385"/>
      <c r="S63" s="4">
        <v>0.01</v>
      </c>
      <c r="T63" s="256" t="e">
        <f ca="1">_xll.RiskPercentile(S69,S63)</f>
        <v>#NAME?</v>
      </c>
      <c r="U63" s="79"/>
      <c r="V63" s="98"/>
      <c r="W63" s="252">
        <v>0.01</v>
      </c>
      <c r="X63" s="248" t="e">
        <f ca="1">_xll.RiskPercentile(W69,W63)</f>
        <v>#NAME?</v>
      </c>
      <c r="Y63" s="79"/>
      <c r="Z63" s="105"/>
      <c r="AA63" s="4">
        <v>0.01</v>
      </c>
      <c r="AB63" s="207" t="e">
        <f ca="1">_xll.RiskPercentile(AA69,AA63)</f>
        <v>#NAME?</v>
      </c>
      <c r="AC63" s="79"/>
      <c r="AD63" s="105"/>
      <c r="AE63" s="4">
        <v>0.01</v>
      </c>
      <c r="AF63" s="132" t="e">
        <f ca="1">_xll.RiskPercentile(AE69,AE63)</f>
        <v>#NAME?</v>
      </c>
      <c r="AH63" s="111">
        <v>0.05</v>
      </c>
      <c r="AI63" s="91" t="e">
        <f ca="1">_xll.RiskPercentile($AI$59,$AH63)</f>
        <v>#NAME?</v>
      </c>
      <c r="AJ63" s="95" t="e">
        <f ca="1">_xll.RiskPercentile($AJ$59,$AH63)</f>
        <v>#NAME?</v>
      </c>
      <c r="AK63" s="6"/>
      <c r="AL63" s="111" t="e">
        <f ca="1">_xll.RiskPercentile($C$44,$AH63)</f>
        <v>#NAME?</v>
      </c>
      <c r="AM63" s="15" t="e">
        <f ca="1">_xll.RiskPercentile($G$44,$AH63)</f>
        <v>#NAME?</v>
      </c>
      <c r="AN63" s="61" t="e">
        <f ca="1">_xll.RiskPercentile($K$44,$AH63)</f>
        <v>#NAME?</v>
      </c>
      <c r="AO63" s="61" t="e">
        <f ca="1">_xll.RiskPercentile($K$69,$AH63)</f>
        <v>#NAME?</v>
      </c>
      <c r="AP63" s="111" t="e">
        <f ca="1">_xll.RiskPercentile($O$44,$AH63)</f>
        <v>#NAME?</v>
      </c>
      <c r="AQ63" s="111" t="e">
        <f ca="1">_xll.RiskPercentile($S$69,$AH63)</f>
        <v>#NAME?</v>
      </c>
      <c r="AR63" s="111" t="e">
        <f ca="1">_xll.RiskPercentile($W$69,$AH63)</f>
        <v>#NAME?</v>
      </c>
      <c r="AS63" s="57" t="e">
        <f ca="1">_xll.RiskPercentile($AA$69,$AH63)</f>
        <v>#NAME?</v>
      </c>
      <c r="AT63" s="111" t="e">
        <f ca="1">_xll.RiskPercentile($AE$69,$AH63)</f>
        <v>#NAME?</v>
      </c>
      <c r="AV63" s="72"/>
      <c r="AW63" s="72"/>
      <c r="AX63" s="72"/>
      <c r="AY63" s="72"/>
      <c r="AZ63" s="72">
        <v>0.192</v>
      </c>
      <c r="BA63" s="72">
        <f>AZ63^2</f>
        <v>3.6864000000000001E-2</v>
      </c>
      <c r="BB63" s="394">
        <f t="shared" ref="BB63:BB68" si="1">BA63/$BA$68</f>
        <v>0.20328888594778804</v>
      </c>
    </row>
    <row r="64" spans="2:54" s="2" customFormat="1" x14ac:dyDescent="0.25">
      <c r="B64" s="161"/>
      <c r="C64" s="76"/>
      <c r="D64" s="143"/>
      <c r="E64" s="79"/>
      <c r="F64" s="142"/>
      <c r="G64" s="76"/>
      <c r="H64" s="143"/>
      <c r="I64" s="79"/>
      <c r="J64" s="382"/>
      <c r="K64" s="4">
        <v>0.25</v>
      </c>
      <c r="L64" s="135" t="e">
        <f ca="1">_xll.RiskPercentile(K69,K64)</f>
        <v>#NAME?</v>
      </c>
      <c r="N64" s="212"/>
      <c r="O64" s="176"/>
      <c r="P64" s="200"/>
      <c r="Q64" s="79"/>
      <c r="R64" s="385"/>
      <c r="S64" s="4">
        <v>0.25</v>
      </c>
      <c r="T64" s="256" t="e">
        <f ca="1">_xll.RiskPercentile(S69,S64)</f>
        <v>#NAME?</v>
      </c>
      <c r="U64" s="79"/>
      <c r="V64" s="98"/>
      <c r="W64" s="252">
        <v>0.25</v>
      </c>
      <c r="X64" s="248" t="e">
        <f ca="1">_xll.RiskPercentile(W69,W64)</f>
        <v>#NAME?</v>
      </c>
      <c r="Y64" s="79"/>
      <c r="Z64" s="105"/>
      <c r="AA64" s="4">
        <v>0.25</v>
      </c>
      <c r="AB64" s="207" t="e">
        <f ca="1">_xll.RiskPercentile(AA69,AA64)</f>
        <v>#NAME?</v>
      </c>
      <c r="AC64" s="79"/>
      <c r="AD64" s="105"/>
      <c r="AE64" s="4">
        <v>0.25</v>
      </c>
      <c r="AF64" s="132" t="e">
        <f ca="1">_xll.RiskPercentile(AE69,AE64)</f>
        <v>#NAME?</v>
      </c>
      <c r="AH64" s="111">
        <v>0.1</v>
      </c>
      <c r="AI64" s="91" t="e">
        <f ca="1">_xll.RiskPercentile($AI$59,$AH64)</f>
        <v>#NAME?</v>
      </c>
      <c r="AJ64" s="95" t="e">
        <f ca="1">_xll.RiskPercentile($AJ$59,$AH64)</f>
        <v>#NAME?</v>
      </c>
      <c r="AK64" s="6"/>
      <c r="AL64" s="111" t="e">
        <f ca="1">_xll.RiskPercentile($C$44,$AH64)</f>
        <v>#NAME?</v>
      </c>
      <c r="AM64" s="15" t="e">
        <f ca="1">_xll.RiskPercentile($G$44,$AH64)</f>
        <v>#NAME?</v>
      </c>
      <c r="AN64" s="61" t="e">
        <f ca="1">_xll.RiskPercentile($K$44,$AH64)</f>
        <v>#NAME?</v>
      </c>
      <c r="AO64" s="61" t="e">
        <f ca="1">_xll.RiskPercentile($K$69,$AH64)</f>
        <v>#NAME?</v>
      </c>
      <c r="AP64" s="111" t="e">
        <f ca="1">_xll.RiskPercentile($O$44,$AH64)</f>
        <v>#NAME?</v>
      </c>
      <c r="AQ64" s="111" t="e">
        <f ca="1">_xll.RiskPercentile($S$69,$AH64)</f>
        <v>#NAME?</v>
      </c>
      <c r="AR64" s="111" t="e">
        <f ca="1">_xll.RiskPercentile($W$69,$AH64)</f>
        <v>#NAME?</v>
      </c>
      <c r="AS64" s="57" t="e">
        <f ca="1">_xll.RiskPercentile($AA$69,$AH64)</f>
        <v>#NAME?</v>
      </c>
      <c r="AT64" s="111" t="e">
        <f ca="1">_xll.RiskPercentile($AE$69,$AH64)</f>
        <v>#NAME?</v>
      </c>
      <c r="AV64" s="72"/>
      <c r="AW64" s="72"/>
      <c r="AX64" s="72"/>
      <c r="AY64" s="72"/>
      <c r="AZ64" s="72">
        <v>0.189</v>
      </c>
      <c r="BA64" s="72">
        <f>AZ64^2</f>
        <v>3.5721000000000003E-2</v>
      </c>
      <c r="BB64" s="394">
        <f t="shared" si="1"/>
        <v>0.19698573933759053</v>
      </c>
    </row>
    <row r="65" spans="2:54" s="2" customFormat="1" x14ac:dyDescent="0.25">
      <c r="B65" s="161"/>
      <c r="C65" s="76"/>
      <c r="D65" s="143"/>
      <c r="E65" s="79"/>
      <c r="F65" s="142"/>
      <c r="G65" s="76"/>
      <c r="H65" s="143"/>
      <c r="I65" s="79"/>
      <c r="J65" s="382"/>
      <c r="K65" s="4">
        <v>0.5</v>
      </c>
      <c r="L65" s="135" t="e">
        <f ca="1">_xll.RiskPercentile(K69,K65)</f>
        <v>#NAME?</v>
      </c>
      <c r="N65" s="212"/>
      <c r="O65" s="176"/>
      <c r="P65" s="200"/>
      <c r="Q65" s="79"/>
      <c r="R65" s="385"/>
      <c r="S65" s="4">
        <v>0.5</v>
      </c>
      <c r="T65" s="256" t="e">
        <f ca="1">_xll.RiskPercentile(S69,S65)</f>
        <v>#NAME?</v>
      </c>
      <c r="U65" s="79"/>
      <c r="V65" s="98"/>
      <c r="W65" s="252">
        <v>0.5</v>
      </c>
      <c r="X65" s="248" t="e">
        <f ca="1">_xll.RiskPercentile(W69,W65)</f>
        <v>#NAME?</v>
      </c>
      <c r="Y65" s="79"/>
      <c r="Z65" s="105"/>
      <c r="AA65" s="4">
        <v>0.5</v>
      </c>
      <c r="AB65" s="207" t="e">
        <f ca="1">_xll.RiskPercentile(AA69,AA65)</f>
        <v>#NAME?</v>
      </c>
      <c r="AC65" s="79"/>
      <c r="AD65" s="105"/>
      <c r="AE65" s="4">
        <v>0.5</v>
      </c>
      <c r="AF65" s="132" t="e">
        <f ca="1">_xll.RiskPercentile(AE69,AE65)</f>
        <v>#NAME?</v>
      </c>
      <c r="AH65" s="111">
        <v>0.16600000000000001</v>
      </c>
      <c r="AI65" s="91" t="e">
        <f ca="1">_xll.RiskPercentile($AI$59,$AH65)</f>
        <v>#NAME?</v>
      </c>
      <c r="AJ65" s="95" t="e">
        <f ca="1">_xll.RiskPercentile($AJ$59,$AH65)</f>
        <v>#NAME?</v>
      </c>
      <c r="AK65" s="6"/>
      <c r="AL65" s="111" t="e">
        <f ca="1">_xll.RiskPercentile($C$44,$AH65)</f>
        <v>#NAME?</v>
      </c>
      <c r="AM65" s="15" t="e">
        <f ca="1">_xll.RiskPercentile($G$44,$AH65)</f>
        <v>#NAME?</v>
      </c>
      <c r="AN65" s="61" t="e">
        <f ca="1">_xll.RiskPercentile($K$44,$AH65)</f>
        <v>#NAME?</v>
      </c>
      <c r="AO65" s="61" t="e">
        <f ca="1">_xll.RiskPercentile($K$69,$AH65)</f>
        <v>#NAME?</v>
      </c>
      <c r="AP65" s="111" t="e">
        <f ca="1">_xll.RiskPercentile($O$44,$AH65)</f>
        <v>#NAME?</v>
      </c>
      <c r="AQ65" s="111" t="e">
        <f ca="1">_xll.RiskPercentile($S$69,$AH65)</f>
        <v>#NAME?</v>
      </c>
      <c r="AR65" s="111" t="e">
        <f ca="1">_xll.RiskPercentile($W$69,$AH65)</f>
        <v>#NAME?</v>
      </c>
      <c r="AS65" s="57" t="e">
        <f ca="1">_xll.RiskPercentile($AA$69,$AH65)</f>
        <v>#NAME?</v>
      </c>
      <c r="AT65" s="111" t="e">
        <f ca="1">_xll.RiskPercentile($AE$69,$AH65)</f>
        <v>#NAME?</v>
      </c>
      <c r="AV65" s="72"/>
      <c r="AW65" s="72"/>
      <c r="AX65" s="72"/>
      <c r="AY65" s="72"/>
      <c r="AZ65" s="72">
        <v>0.17899999999999999</v>
      </c>
      <c r="BA65" s="72">
        <f>AZ65^2</f>
        <v>3.2041E-2</v>
      </c>
      <c r="BB65" s="394">
        <f t="shared" si="1"/>
        <v>0.17669214395217764</v>
      </c>
    </row>
    <row r="66" spans="2:54" s="2" customFormat="1" x14ac:dyDescent="0.25">
      <c r="B66" s="161"/>
      <c r="C66" s="76"/>
      <c r="D66" s="143"/>
      <c r="E66" s="79"/>
      <c r="F66" s="142"/>
      <c r="G66" s="76"/>
      <c r="H66" s="143"/>
      <c r="I66" s="79"/>
      <c r="J66" s="382"/>
      <c r="K66" s="4">
        <v>0.75</v>
      </c>
      <c r="L66" s="135" t="e">
        <f ca="1">_xll.RiskPercentile(K69,K66)</f>
        <v>#NAME?</v>
      </c>
      <c r="N66" s="212"/>
      <c r="O66" s="176"/>
      <c r="P66" s="200"/>
      <c r="Q66" s="79"/>
      <c r="R66" s="385"/>
      <c r="S66" s="4">
        <v>0.75</v>
      </c>
      <c r="T66" s="256" t="e">
        <f ca="1">_xll.RiskPercentile(S69,S66)</f>
        <v>#NAME?</v>
      </c>
      <c r="U66" s="79"/>
      <c r="V66" s="98"/>
      <c r="W66" s="252">
        <v>0.75</v>
      </c>
      <c r="X66" s="248" t="e">
        <f ca="1">_xll.RiskPercentile(W69,W66)</f>
        <v>#NAME?</v>
      </c>
      <c r="Y66" s="79"/>
      <c r="Z66" s="105"/>
      <c r="AA66" s="4">
        <v>0.75</v>
      </c>
      <c r="AB66" s="207" t="e">
        <f ca="1">_xll.RiskPercentile(AA69,AA66)</f>
        <v>#NAME?</v>
      </c>
      <c r="AC66" s="79"/>
      <c r="AD66" s="105"/>
      <c r="AE66" s="4">
        <v>0.75</v>
      </c>
      <c r="AF66" s="132" t="e">
        <f ca="1">_xll.RiskPercentile(AE69,AE66)</f>
        <v>#NAME?</v>
      </c>
      <c r="AH66" s="110">
        <v>0.25</v>
      </c>
      <c r="AI66" s="90" t="e">
        <f ca="1">_xll.RiskPercentile($AI$59,$AH66)</f>
        <v>#NAME?</v>
      </c>
      <c r="AJ66" s="94" t="e">
        <f ca="1">_xll.RiskPercentile($AJ$59,$AH66)</f>
        <v>#NAME?</v>
      </c>
      <c r="AK66" s="6"/>
      <c r="AL66" s="110" t="e">
        <f ca="1">_xll.RiskPercentile($C$44,$AH66)</f>
        <v>#NAME?</v>
      </c>
      <c r="AM66" s="20" t="e">
        <f ca="1">_xll.RiskPercentile($G$44,$AH66)</f>
        <v>#NAME?</v>
      </c>
      <c r="AN66" s="60" t="e">
        <f ca="1">_xll.RiskPercentile($K$44,$AH66)</f>
        <v>#NAME?</v>
      </c>
      <c r="AO66" s="60" t="e">
        <f ca="1">_xll.RiskPercentile($K$69,$AH66)</f>
        <v>#NAME?</v>
      </c>
      <c r="AP66" s="110" t="e">
        <f ca="1">_xll.RiskPercentile($O$44,$AH66)</f>
        <v>#NAME?</v>
      </c>
      <c r="AQ66" s="110" t="e">
        <f ca="1">_xll.RiskPercentile($S$69,$AH66)</f>
        <v>#NAME?</v>
      </c>
      <c r="AR66" s="110" t="e">
        <f ca="1">_xll.RiskPercentile($W$69,$AH66)</f>
        <v>#NAME?</v>
      </c>
      <c r="AS66" s="56" t="e">
        <f ca="1">_xll.RiskPercentile($AA$69,$AH66)</f>
        <v>#NAME?</v>
      </c>
      <c r="AT66" s="110" t="e">
        <f ca="1">_xll.RiskPercentile($AE$69,$AH66)</f>
        <v>#NAME?</v>
      </c>
      <c r="AV66" s="72"/>
      <c r="AW66" s="72"/>
      <c r="AX66" s="72"/>
      <c r="AY66" s="72"/>
      <c r="AZ66" s="72">
        <v>-0.154</v>
      </c>
      <c r="BA66" s="72">
        <f t="shared" ref="BA66:BA67" si="2">AZ66^2</f>
        <v>2.3716000000000001E-2</v>
      </c>
      <c r="BB66" s="394">
        <f t="shared" si="1"/>
        <v>0.13078339895664445</v>
      </c>
    </row>
    <row r="67" spans="2:54" s="2" customFormat="1" x14ac:dyDescent="0.25">
      <c r="B67" s="161"/>
      <c r="C67" s="76"/>
      <c r="D67" s="143"/>
      <c r="E67" s="79"/>
      <c r="F67" s="142"/>
      <c r="G67" s="76"/>
      <c r="H67" s="143"/>
      <c r="I67" s="79"/>
      <c r="J67" s="382"/>
      <c r="K67" s="4">
        <v>0.99</v>
      </c>
      <c r="L67" s="135" t="e">
        <f ca="1">_xll.RiskPercentile(K69,K67)</f>
        <v>#NAME?</v>
      </c>
      <c r="N67" s="212"/>
      <c r="O67" s="176"/>
      <c r="P67" s="200"/>
      <c r="Q67" s="79"/>
      <c r="R67" s="385"/>
      <c r="S67" s="4">
        <v>0.99</v>
      </c>
      <c r="T67" s="256" t="e">
        <f ca="1">_xll.RiskPercentile(S69,S67)</f>
        <v>#NAME?</v>
      </c>
      <c r="U67" s="79"/>
      <c r="V67" s="98"/>
      <c r="W67" s="252">
        <v>0.99</v>
      </c>
      <c r="X67" s="248" t="e">
        <f ca="1">_xll.RiskPercentile(W69,W67)</f>
        <v>#NAME?</v>
      </c>
      <c r="Y67" s="79"/>
      <c r="Z67" s="105"/>
      <c r="AA67" s="4">
        <v>0.99</v>
      </c>
      <c r="AB67" s="207" t="e">
        <f ca="1">_xll.RiskPercentile(AA69,AA67)</f>
        <v>#NAME?</v>
      </c>
      <c r="AC67" s="79"/>
      <c r="AD67" s="105"/>
      <c r="AE67" s="4">
        <v>0.99</v>
      </c>
      <c r="AF67" s="132" t="e">
        <f ca="1">_xll.RiskPercentile(AE69,AE67)</f>
        <v>#NAME?</v>
      </c>
      <c r="AH67" s="113">
        <v>0.33300000000000002</v>
      </c>
      <c r="AI67" s="222" t="e">
        <f ca="1">_xll.RiskPercentile($AI$59,$AH67)</f>
        <v>#NAME?</v>
      </c>
      <c r="AJ67" s="223" t="e">
        <f ca="1">_xll.RiskPercentile($AJ$59,$AH67)</f>
        <v>#NAME?</v>
      </c>
      <c r="AK67" s="7"/>
      <c r="AL67" s="216" t="e">
        <f ca="1">_xll.RiskPercentile($C$44,$AH67)</f>
        <v>#NAME?</v>
      </c>
      <c r="AM67" s="217" t="e">
        <f ca="1">_xll.RiskPercentile($G$44,$AH67)</f>
        <v>#NAME?</v>
      </c>
      <c r="AN67" s="220" t="e">
        <f ca="1">_xll.RiskPercentile($K$44,$AH67)</f>
        <v>#NAME?</v>
      </c>
      <c r="AO67" s="220" t="e">
        <f ca="1">_xll.RiskPercentile($K$69,$AH67)</f>
        <v>#NAME?</v>
      </c>
      <c r="AP67" s="216" t="e">
        <f ca="1">_xll.RiskPercentile($O$44,$AH67)</f>
        <v>#NAME?</v>
      </c>
      <c r="AQ67" s="216" t="e">
        <f ca="1">_xll.RiskPercentile($S$69,$AH67)</f>
        <v>#NAME?</v>
      </c>
      <c r="AR67" s="216" t="e">
        <f ca="1">_xll.RiskPercentile($W$69,$AH67)</f>
        <v>#NAME?</v>
      </c>
      <c r="AS67" s="325" t="e">
        <f ca="1">_xll.RiskPercentile($AA$69,$AH67)</f>
        <v>#NAME?</v>
      </c>
      <c r="AT67" s="216" t="e">
        <f ca="1">_xll.RiskPercentile($AE$69,$AH67)</f>
        <v>#NAME?</v>
      </c>
      <c r="AV67" s="72"/>
      <c r="AW67" s="72"/>
      <c r="AX67" s="72"/>
      <c r="AY67" s="72"/>
      <c r="AZ67" s="72">
        <v>0.114</v>
      </c>
      <c r="BA67" s="72">
        <f t="shared" si="2"/>
        <v>1.2996000000000001E-2</v>
      </c>
      <c r="BB67" s="394">
        <f t="shared" si="1"/>
        <v>7.1667273268702619E-2</v>
      </c>
    </row>
    <row r="68" spans="2:54" s="2" customFormat="1" x14ac:dyDescent="0.25">
      <c r="B68" s="140"/>
      <c r="C68" s="77"/>
      <c r="D68" s="146"/>
      <c r="E68" s="79"/>
      <c r="F68" s="140"/>
      <c r="G68" s="77"/>
      <c r="H68" s="146"/>
      <c r="I68" s="79"/>
      <c r="J68" s="32"/>
      <c r="K68" s="1"/>
      <c r="L68" s="35"/>
      <c r="N68" s="180"/>
      <c r="O68" s="177"/>
      <c r="P68" s="183"/>
      <c r="Q68" s="79"/>
      <c r="R68" s="32"/>
      <c r="S68" s="1"/>
      <c r="T68" s="35"/>
      <c r="U68" s="79"/>
      <c r="V68" s="98"/>
      <c r="W68" s="253"/>
      <c r="X68" s="35"/>
      <c r="Y68" s="79"/>
      <c r="Z68" s="32"/>
      <c r="AA68" s="1"/>
      <c r="AB68" s="35"/>
      <c r="AC68" s="79"/>
      <c r="AD68" s="32"/>
      <c r="AE68" s="1"/>
      <c r="AF68" s="35"/>
      <c r="AH68" s="112">
        <v>0.5</v>
      </c>
      <c r="AI68" s="224" t="e">
        <f ca="1">_xll.RiskPercentile($AI$59,$AH68)</f>
        <v>#NAME?</v>
      </c>
      <c r="AJ68" s="225" t="e">
        <f ca="1">_xll.RiskPercentile($AJ$59,$AH68)</f>
        <v>#NAME?</v>
      </c>
      <c r="AK68" s="7"/>
      <c r="AL68" s="218" t="e">
        <f ca="1">_xll.RiskPercentile($C$44,$AH68)</f>
        <v>#NAME?</v>
      </c>
      <c r="AM68" s="219" t="e">
        <f ca="1">_xll.RiskPercentile($G$44,$AH68)</f>
        <v>#NAME?</v>
      </c>
      <c r="AN68" s="221" t="e">
        <f ca="1">_xll.RiskPercentile($K$44,$AH68)</f>
        <v>#NAME?</v>
      </c>
      <c r="AO68" s="221" t="e">
        <f ca="1">_xll.RiskPercentile($K$69,$AH68)</f>
        <v>#NAME?</v>
      </c>
      <c r="AP68" s="218" t="e">
        <f ca="1">_xll.RiskPercentile($O$44,$AH68)</f>
        <v>#NAME?</v>
      </c>
      <c r="AQ68" s="218" t="e">
        <f ca="1">_xll.RiskPercentile($S$69,$AH68)</f>
        <v>#NAME?</v>
      </c>
      <c r="AR68" s="218" t="e">
        <f ca="1">_xll.RiskPercentile($W$69,$AH68)</f>
        <v>#NAME?</v>
      </c>
      <c r="AS68" s="326" t="e">
        <f ca="1">_xll.RiskPercentile($AA$69,$AH68)</f>
        <v>#NAME?</v>
      </c>
      <c r="AT68" s="218" t="e">
        <f ca="1">_xll.RiskPercentile($AE$69,$AH68)</f>
        <v>#NAME?</v>
      </c>
      <c r="AV68" s="71" t="s">
        <v>104</v>
      </c>
      <c r="AW68" s="70"/>
      <c r="AX68" s="70"/>
      <c r="AY68" s="70"/>
      <c r="AZ68" s="70" t="s">
        <v>105</v>
      </c>
      <c r="BA68" s="72">
        <f>SUM(BA62:BA67)</f>
        <v>0.18133800000000005</v>
      </c>
      <c r="BB68" s="395">
        <f t="shared" si="1"/>
        <v>1</v>
      </c>
    </row>
    <row r="69" spans="2:54" s="2" customFormat="1" x14ac:dyDescent="0.25">
      <c r="B69" s="140"/>
      <c r="C69" s="160"/>
      <c r="D69" s="146"/>
      <c r="E69" s="79"/>
      <c r="F69" s="140"/>
      <c r="G69" s="118"/>
      <c r="H69" s="146"/>
      <c r="I69" s="79"/>
      <c r="J69" s="32" t="str">
        <f>J59</f>
        <v>S_B3b_Conv_Runner2ha</v>
      </c>
      <c r="K69" s="251">
        <f>A0!K69</f>
        <v>290000</v>
      </c>
      <c r="L69" s="35" t="s">
        <v>325</v>
      </c>
      <c r="N69" s="180"/>
      <c r="O69" s="203"/>
      <c r="P69" s="183"/>
      <c r="Q69" s="79"/>
      <c r="R69" s="32" t="str">
        <f>R59</f>
        <v>S_B2b_Surv_RROprefruitH</v>
      </c>
      <c r="S69" s="257" t="e">
        <f ca="1">A0!S69</f>
        <v>#NAME?</v>
      </c>
      <c r="T69" s="35" t="s">
        <v>325</v>
      </c>
      <c r="U69" s="79"/>
      <c r="V69" s="32" t="str">
        <f>V59</f>
        <v>S_B2c_Prop_TransfRun</v>
      </c>
      <c r="W69" s="247" t="e">
        <f ca="1">A0!W69</f>
        <v>#NAME?</v>
      </c>
      <c r="X69" s="35" t="s">
        <v>325</v>
      </c>
      <c r="Y69" s="79"/>
      <c r="Z69" s="32" t="str">
        <f>Z59</f>
        <v>S_B3c_Conv_InfRun2ha</v>
      </c>
      <c r="AA69" s="246">
        <f>A0!AA69</f>
        <v>1</v>
      </c>
      <c r="AB69" s="35" t="s">
        <v>325</v>
      </c>
      <c r="AC69" s="79"/>
      <c r="AD69" s="32" t="str">
        <f>AD59</f>
        <v>S_B5b_Suit_EnvironH</v>
      </c>
      <c r="AE69" s="238">
        <f>A0!AE69</f>
        <v>1</v>
      </c>
      <c r="AF69" s="35" t="s">
        <v>325</v>
      </c>
      <c r="AH69" s="113">
        <v>0.66700000000000004</v>
      </c>
      <c r="AI69" s="222" t="e">
        <f ca="1">_xll.RiskPercentile($AI$59,$AH69)</f>
        <v>#NAME?</v>
      </c>
      <c r="AJ69" s="223" t="e">
        <f ca="1">_xll.RiskPercentile($AJ$59,$AH69)</f>
        <v>#NAME?</v>
      </c>
      <c r="AK69" s="7"/>
      <c r="AL69" s="216" t="e">
        <f ca="1">_xll.RiskPercentile($C$44,$AH69)</f>
        <v>#NAME?</v>
      </c>
      <c r="AM69" s="217" t="e">
        <f ca="1">_xll.RiskPercentile($G$44,$AH69)</f>
        <v>#NAME?</v>
      </c>
      <c r="AN69" s="220" t="e">
        <f ca="1">_xll.RiskPercentile($K$44,$AH69)</f>
        <v>#NAME?</v>
      </c>
      <c r="AO69" s="220" t="e">
        <f ca="1">_xll.RiskPercentile($K$69,$AH69)</f>
        <v>#NAME?</v>
      </c>
      <c r="AP69" s="216" t="e">
        <f ca="1">_xll.RiskPercentile($O$44,$AH69)</f>
        <v>#NAME?</v>
      </c>
      <c r="AQ69" s="216" t="e">
        <f ca="1">_xll.RiskPercentile($S$69,$AH69)</f>
        <v>#NAME?</v>
      </c>
      <c r="AR69" s="216" t="e">
        <f ca="1">_xll.RiskPercentile($W$69,$AH69)</f>
        <v>#NAME?</v>
      </c>
      <c r="AS69" s="325" t="e">
        <f ca="1">_xll.RiskPercentile($AA$69,$AH69)</f>
        <v>#NAME?</v>
      </c>
      <c r="AT69" s="216" t="e">
        <f ca="1">_xll.RiskPercentile($AE$69,$AH69)</f>
        <v>#NAME?</v>
      </c>
      <c r="AV69" s="154"/>
      <c r="AW69" s="154"/>
      <c r="AX69" s="154"/>
      <c r="AY69" s="154"/>
      <c r="AZ69" s="154"/>
      <c r="BA69" s="67"/>
      <c r="BB69" s="67"/>
    </row>
    <row r="70" spans="2:54" s="2" customFormat="1" x14ac:dyDescent="0.25">
      <c r="B70" s="147"/>
      <c r="C70" s="79"/>
      <c r="D70" s="79"/>
      <c r="E70" s="79"/>
      <c r="F70" s="147"/>
      <c r="G70" s="79"/>
      <c r="H70" s="79"/>
      <c r="I70" s="79"/>
      <c r="J70" s="36"/>
      <c r="K70" s="37"/>
      <c r="L70" s="38"/>
      <c r="N70" s="184"/>
      <c r="O70" s="178"/>
      <c r="P70" s="178"/>
      <c r="Q70" s="79"/>
      <c r="R70" s="36"/>
      <c r="S70" s="37"/>
      <c r="T70" s="38"/>
      <c r="U70" s="79"/>
      <c r="V70" s="36"/>
      <c r="W70" s="37"/>
      <c r="X70" s="38"/>
      <c r="Y70" s="79"/>
      <c r="Z70" s="36"/>
      <c r="AA70" s="37"/>
      <c r="AB70" s="38"/>
      <c r="AC70" s="79"/>
      <c r="AD70" s="36"/>
      <c r="AE70" s="37"/>
      <c r="AF70" s="38"/>
      <c r="AH70" s="110">
        <v>0.75</v>
      </c>
      <c r="AI70" s="90" t="e">
        <f ca="1">_xll.RiskPercentile($AI$59,$AH70)</f>
        <v>#NAME?</v>
      </c>
      <c r="AJ70" s="94" t="e">
        <f ca="1">_xll.RiskPercentile($AJ$59,$AH70)</f>
        <v>#NAME?</v>
      </c>
      <c r="AK70" s="6"/>
      <c r="AL70" s="110" t="e">
        <f ca="1">_xll.RiskPercentile($C$44,$AH70)</f>
        <v>#NAME?</v>
      </c>
      <c r="AM70" s="20" t="e">
        <f ca="1">_xll.RiskPercentile($G$44,$AH70)</f>
        <v>#NAME?</v>
      </c>
      <c r="AN70" s="60" t="e">
        <f ca="1">_xll.RiskPercentile($K$44,$AH70)</f>
        <v>#NAME?</v>
      </c>
      <c r="AO70" s="60" t="e">
        <f ca="1">_xll.RiskPercentile($K$69,$AH70)</f>
        <v>#NAME?</v>
      </c>
      <c r="AP70" s="110" t="e">
        <f ca="1">_xll.RiskPercentile($O$44,$AH70)</f>
        <v>#NAME?</v>
      </c>
      <c r="AQ70" s="110" t="e">
        <f ca="1">_xll.RiskPercentile($S$69,$AH70)</f>
        <v>#NAME?</v>
      </c>
      <c r="AR70" s="110" t="e">
        <f ca="1">_xll.RiskPercentile($W$69,$AH70)</f>
        <v>#NAME?</v>
      </c>
      <c r="AS70" s="56" t="e">
        <f ca="1">_xll.RiskPercentile($AA$69,$AH70)</f>
        <v>#NAME?</v>
      </c>
      <c r="AT70" s="110" t="e">
        <f ca="1">_xll.RiskPercentile($AE$69,$AH70)</f>
        <v>#NAME?</v>
      </c>
      <c r="AV70" s="154"/>
      <c r="AW70" s="154"/>
      <c r="AX70" s="154"/>
      <c r="AY70" s="154"/>
      <c r="AZ70" s="154"/>
      <c r="BA70" s="67"/>
      <c r="BB70" s="67"/>
    </row>
    <row r="71" spans="2:54" s="2" customFormat="1" x14ac:dyDescent="0.25">
      <c r="B71" s="147"/>
      <c r="C71" s="79"/>
      <c r="D71" s="79"/>
      <c r="E71" s="79"/>
      <c r="F71" s="145"/>
      <c r="G71" s="76"/>
      <c r="H71" s="79"/>
      <c r="I71" s="79"/>
      <c r="J71" s="39"/>
      <c r="K71" s="6"/>
      <c r="L71" s="38"/>
      <c r="N71" s="184"/>
      <c r="O71" s="178"/>
      <c r="P71" s="178"/>
      <c r="Q71" s="79"/>
      <c r="R71" s="98"/>
      <c r="S71" s="9"/>
      <c r="T71" s="38"/>
      <c r="U71" s="79"/>
      <c r="V71" s="39"/>
      <c r="W71" s="6"/>
      <c r="X71" s="38"/>
      <c r="Y71" s="79"/>
      <c r="Z71" s="39"/>
      <c r="AA71" s="6"/>
      <c r="AB71" s="38"/>
      <c r="AC71" s="79"/>
      <c r="AD71" s="39"/>
      <c r="AE71" s="6"/>
      <c r="AF71" s="38"/>
      <c r="AH71" s="111">
        <v>0.83299999999999996</v>
      </c>
      <c r="AI71" s="91" t="e">
        <f ca="1">_xll.RiskPercentile($AI$59,$AH71)</f>
        <v>#NAME?</v>
      </c>
      <c r="AJ71" s="95" t="e">
        <f ca="1">_xll.RiskPercentile($AJ$59,$AH71)</f>
        <v>#NAME?</v>
      </c>
      <c r="AK71" s="6"/>
      <c r="AL71" s="111" t="e">
        <f ca="1">_xll.RiskPercentile($C$44,$AH71)</f>
        <v>#NAME?</v>
      </c>
      <c r="AM71" s="15" t="e">
        <f ca="1">_xll.RiskPercentile($G$44,$AH71)</f>
        <v>#NAME?</v>
      </c>
      <c r="AN71" s="61" t="e">
        <f ca="1">_xll.RiskPercentile($K$44,$AH71)</f>
        <v>#NAME?</v>
      </c>
      <c r="AO71" s="61" t="e">
        <f ca="1">_xll.RiskPercentile($K$69,$AH71)</f>
        <v>#NAME?</v>
      </c>
      <c r="AP71" s="111" t="e">
        <f ca="1">_xll.RiskPercentile($O$44,$AH71)</f>
        <v>#NAME?</v>
      </c>
      <c r="AQ71" s="111" t="e">
        <f ca="1">_xll.RiskPercentile($S$69,$AH71)</f>
        <v>#NAME?</v>
      </c>
      <c r="AR71" s="111" t="e">
        <f ca="1">_xll.RiskPercentile($W$69,$AH71)</f>
        <v>#NAME?</v>
      </c>
      <c r="AS71" s="57" t="e">
        <f ca="1">_xll.RiskPercentile($AA$69,$AH71)</f>
        <v>#NAME?</v>
      </c>
      <c r="AT71" s="111" t="e">
        <f ca="1">_xll.RiskPercentile($AE$69,$AH71)</f>
        <v>#NAME?</v>
      </c>
      <c r="AV71" s="154"/>
      <c r="AW71" s="154"/>
      <c r="AX71" s="154"/>
      <c r="AY71" s="154"/>
      <c r="AZ71" s="154"/>
      <c r="BA71" s="67"/>
      <c r="BB71" s="67"/>
    </row>
    <row r="72" spans="2:54" s="2" customFormat="1" x14ac:dyDescent="0.25">
      <c r="B72" s="147"/>
      <c r="C72" s="79"/>
      <c r="D72" s="79"/>
      <c r="E72" s="79"/>
      <c r="F72" s="145"/>
      <c r="G72" s="76"/>
      <c r="H72" s="79"/>
      <c r="I72" s="79"/>
      <c r="J72" s="39"/>
      <c r="K72" s="6"/>
      <c r="L72" s="38"/>
      <c r="N72" s="184"/>
      <c r="O72" s="178"/>
      <c r="P72" s="178"/>
      <c r="Q72" s="79"/>
      <c r="R72" s="98"/>
      <c r="S72" s="9"/>
      <c r="T72" s="38"/>
      <c r="U72" s="79"/>
      <c r="V72" s="39"/>
      <c r="W72" s="6"/>
      <c r="X72" s="38"/>
      <c r="Y72" s="79"/>
      <c r="Z72" s="39"/>
      <c r="AA72" s="6"/>
      <c r="AB72" s="38"/>
      <c r="AC72" s="79"/>
      <c r="AD72" s="39"/>
      <c r="AE72" s="6"/>
      <c r="AF72" s="38"/>
      <c r="AH72" s="111">
        <v>0.9</v>
      </c>
      <c r="AI72" s="91" t="e">
        <f ca="1">_xll.RiskPercentile($AI$59,$AH72)</f>
        <v>#NAME?</v>
      </c>
      <c r="AJ72" s="95" t="e">
        <f ca="1">_xll.RiskPercentile($AJ$59,$AH72)</f>
        <v>#NAME?</v>
      </c>
      <c r="AK72" s="6"/>
      <c r="AL72" s="111" t="e">
        <f ca="1">_xll.RiskPercentile($C$44,$AH72)</f>
        <v>#NAME?</v>
      </c>
      <c r="AM72" s="15" t="e">
        <f ca="1">_xll.RiskPercentile($G$44,$AH72)</f>
        <v>#NAME?</v>
      </c>
      <c r="AN72" s="61" t="e">
        <f ca="1">_xll.RiskPercentile($K$44,$AH72)</f>
        <v>#NAME?</v>
      </c>
      <c r="AO72" s="61" t="e">
        <f ca="1">_xll.RiskPercentile($K$69,$AH72)</f>
        <v>#NAME?</v>
      </c>
      <c r="AP72" s="111" t="e">
        <f ca="1">_xll.RiskPercentile($O$44,$AH72)</f>
        <v>#NAME?</v>
      </c>
      <c r="AQ72" s="111" t="e">
        <f ca="1">_xll.RiskPercentile($S$69,$AH72)</f>
        <v>#NAME?</v>
      </c>
      <c r="AR72" s="111" t="e">
        <f ca="1">_xll.RiskPercentile($W$69,$AH72)</f>
        <v>#NAME?</v>
      </c>
      <c r="AS72" s="57" t="e">
        <f ca="1">_xll.RiskPercentile($AA$69,$AH72)</f>
        <v>#NAME?</v>
      </c>
      <c r="AT72" s="111" t="e">
        <f ca="1">_xll.RiskPercentile($AE$69,$AH72)</f>
        <v>#NAME?</v>
      </c>
      <c r="AV72" s="154"/>
      <c r="AW72" s="154"/>
      <c r="AX72" s="154"/>
      <c r="AY72" s="154"/>
      <c r="AZ72" s="154"/>
      <c r="BA72" s="67"/>
      <c r="BB72" s="67"/>
    </row>
    <row r="73" spans="2:54" s="2" customFormat="1" x14ac:dyDescent="0.25">
      <c r="B73" s="147"/>
      <c r="C73" s="79"/>
      <c r="D73" s="79"/>
      <c r="E73" s="79"/>
      <c r="F73" s="145"/>
      <c r="G73" s="76"/>
      <c r="H73" s="79"/>
      <c r="I73" s="79"/>
      <c r="J73" s="39"/>
      <c r="K73" s="6"/>
      <c r="L73" s="38"/>
      <c r="N73" s="184"/>
      <c r="O73" s="178"/>
      <c r="P73" s="178"/>
      <c r="Q73" s="79"/>
      <c r="R73" s="98"/>
      <c r="S73" s="9"/>
      <c r="T73" s="38"/>
      <c r="U73" s="79"/>
      <c r="V73" s="39"/>
      <c r="W73" s="6"/>
      <c r="X73" s="38"/>
      <c r="Y73" s="79"/>
      <c r="Z73" s="39"/>
      <c r="AA73" s="6"/>
      <c r="AB73" s="38"/>
      <c r="AC73" s="79"/>
      <c r="AD73" s="39"/>
      <c r="AE73" s="6"/>
      <c r="AF73" s="38"/>
      <c r="AH73" s="111">
        <v>0.95</v>
      </c>
      <c r="AI73" s="91" t="e">
        <f ca="1">_xll.RiskPercentile($AI$59,$AH73)</f>
        <v>#NAME?</v>
      </c>
      <c r="AJ73" s="95" t="e">
        <f ca="1">_xll.RiskPercentile($AJ$59,$AH73)</f>
        <v>#NAME?</v>
      </c>
      <c r="AK73" s="6"/>
      <c r="AL73" s="111" t="e">
        <f ca="1">_xll.RiskPercentile($C$44,$AH73)</f>
        <v>#NAME?</v>
      </c>
      <c r="AM73" s="15" t="e">
        <f ca="1">_xll.RiskPercentile($G$44,$AH73)</f>
        <v>#NAME?</v>
      </c>
      <c r="AN73" s="61" t="e">
        <f ca="1">_xll.RiskPercentile($K$44,$AH73)</f>
        <v>#NAME?</v>
      </c>
      <c r="AO73" s="61" t="e">
        <f ca="1">_xll.RiskPercentile($K$69,$AH73)</f>
        <v>#NAME?</v>
      </c>
      <c r="AP73" s="111" t="e">
        <f ca="1">_xll.RiskPercentile($O$44,$AH73)</f>
        <v>#NAME?</v>
      </c>
      <c r="AQ73" s="111" t="e">
        <f ca="1">_xll.RiskPercentile($S$69,$AH73)</f>
        <v>#NAME?</v>
      </c>
      <c r="AR73" s="111" t="e">
        <f ca="1">_xll.RiskPercentile($W$69,$AH73)</f>
        <v>#NAME?</v>
      </c>
      <c r="AS73" s="57" t="e">
        <f ca="1">_xll.RiskPercentile($AA$69,$AH73)</f>
        <v>#NAME?</v>
      </c>
      <c r="AT73" s="111" t="e">
        <f ca="1">_xll.RiskPercentile($AE$69,$AH73)</f>
        <v>#NAME?</v>
      </c>
      <c r="AV73" s="154"/>
      <c r="AW73" s="154"/>
      <c r="AX73" s="154"/>
      <c r="AY73" s="154"/>
      <c r="AZ73" s="154"/>
      <c r="BA73" s="67"/>
      <c r="BB73" s="67"/>
    </row>
    <row r="74" spans="2:54" s="2" customFormat="1" x14ac:dyDescent="0.25">
      <c r="B74" s="147"/>
      <c r="C74" s="79"/>
      <c r="D74" s="79"/>
      <c r="E74" s="79"/>
      <c r="F74" s="145"/>
      <c r="G74" s="76"/>
      <c r="H74" s="79"/>
      <c r="I74" s="79"/>
      <c r="J74" s="39"/>
      <c r="K74" s="6"/>
      <c r="L74" s="38"/>
      <c r="N74" s="184"/>
      <c r="O74" s="178"/>
      <c r="P74" s="178"/>
      <c r="Q74" s="79"/>
      <c r="R74" s="98"/>
      <c r="S74" s="9"/>
      <c r="T74" s="38"/>
      <c r="U74" s="79"/>
      <c r="V74" s="39"/>
      <c r="W74" s="6"/>
      <c r="X74" s="38"/>
      <c r="Y74" s="79"/>
      <c r="Z74" s="39"/>
      <c r="AA74" s="6"/>
      <c r="AB74" s="38"/>
      <c r="AC74" s="79"/>
      <c r="AD74" s="39"/>
      <c r="AE74" s="6"/>
      <c r="AF74" s="38"/>
      <c r="AH74" s="110">
        <v>0.99</v>
      </c>
      <c r="AI74" s="90" t="e">
        <f ca="1">_xll.RiskPercentile($AI$59,$AH74)</f>
        <v>#NAME?</v>
      </c>
      <c r="AJ74" s="94" t="e">
        <f ca="1">_xll.RiskPercentile($AJ$59,$AH74)</f>
        <v>#NAME?</v>
      </c>
      <c r="AK74" s="6"/>
      <c r="AL74" s="110" t="e">
        <f ca="1">_xll.RiskPercentile($C$44,$AH74)</f>
        <v>#NAME?</v>
      </c>
      <c r="AM74" s="20" t="e">
        <f ca="1">_xll.RiskPercentile($G$44,$AH74)</f>
        <v>#NAME?</v>
      </c>
      <c r="AN74" s="60" t="e">
        <f ca="1">_xll.RiskPercentile($K$44,$AH74)</f>
        <v>#NAME?</v>
      </c>
      <c r="AO74" s="60" t="e">
        <f ca="1">_xll.RiskPercentile($K$69,$AH74)</f>
        <v>#NAME?</v>
      </c>
      <c r="AP74" s="110" t="e">
        <f ca="1">_xll.RiskPercentile($O$44,$AH74)</f>
        <v>#NAME?</v>
      </c>
      <c r="AQ74" s="110" t="e">
        <f ca="1">_xll.RiskPercentile($S$69,$AH74)</f>
        <v>#NAME?</v>
      </c>
      <c r="AR74" s="110" t="e">
        <f ca="1">_xll.RiskPercentile($W$69,$AH74)</f>
        <v>#NAME?</v>
      </c>
      <c r="AS74" s="56" t="e">
        <f ca="1">_xll.RiskPercentile($AA$69,$AH74)</f>
        <v>#NAME?</v>
      </c>
      <c r="AT74" s="110" t="e">
        <f ca="1">_xll.RiskPercentile($AE$69,$AH74)</f>
        <v>#NAME?</v>
      </c>
      <c r="AV74" s="67"/>
      <c r="AW74" s="67"/>
      <c r="AX74" s="67"/>
      <c r="AY74" s="67"/>
      <c r="AZ74" s="67"/>
      <c r="BA74" s="67"/>
      <c r="BB74" s="67"/>
    </row>
    <row r="75" spans="2:54" s="2" customFormat="1" x14ac:dyDescent="0.25">
      <c r="B75" s="147"/>
      <c r="C75" s="79"/>
      <c r="D75" s="79"/>
      <c r="E75" s="79"/>
      <c r="F75" s="145"/>
      <c r="G75" s="76"/>
      <c r="H75" s="79"/>
      <c r="I75" s="79"/>
      <c r="J75" s="39"/>
      <c r="K75" s="6"/>
      <c r="L75" s="38"/>
      <c r="N75" s="184"/>
      <c r="O75" s="178"/>
      <c r="P75" s="178"/>
      <c r="Q75" s="79"/>
      <c r="R75" s="98"/>
      <c r="S75" s="9"/>
      <c r="T75" s="38"/>
      <c r="U75" s="79"/>
      <c r="V75" s="39"/>
      <c r="W75" s="6"/>
      <c r="X75" s="38"/>
      <c r="Y75" s="79"/>
      <c r="Z75" s="39"/>
      <c r="AA75" s="6"/>
      <c r="AB75" s="38"/>
      <c r="AC75" s="79"/>
      <c r="AD75" s="39"/>
      <c r="AE75" s="6"/>
      <c r="AF75" s="38"/>
      <c r="AH75" s="17" t="s">
        <v>110</v>
      </c>
      <c r="AI75" s="93" t="e">
        <f ca="1">_xll.RiskMean($AI$59)</f>
        <v>#NAME?</v>
      </c>
      <c r="AJ75" s="97" t="e">
        <f ca="1">_xll.RiskMean($AJ$59)</f>
        <v>#NAME?</v>
      </c>
      <c r="AK75" s="7"/>
      <c r="AL75" s="113" t="e">
        <f ca="1">_xll.RiskMean($C$44)</f>
        <v>#NAME?</v>
      </c>
      <c r="AM75" s="89" t="e">
        <f ca="1">_xll.RiskMean($G$44)</f>
        <v>#NAME?</v>
      </c>
      <c r="AN75" s="63" t="e">
        <f ca="1">_xll.RiskMean($K$44)</f>
        <v>#NAME?</v>
      </c>
      <c r="AO75" s="63" t="e">
        <f ca="1">_xll.RiskMean($K$69)</f>
        <v>#NAME?</v>
      </c>
      <c r="AP75" s="113" t="e">
        <f ca="1">_xll.RiskMean($O$44)</f>
        <v>#NAME?</v>
      </c>
      <c r="AQ75" s="113" t="e">
        <f ca="1">_xll.RiskMean($S$69)</f>
        <v>#NAME?</v>
      </c>
      <c r="AR75" s="113" t="e">
        <f ca="1">_xll.RiskMean($W$69)</f>
        <v>#NAME?</v>
      </c>
      <c r="AS75" s="113" t="e">
        <f ca="1">_xll.RiskMean($AA$69)</f>
        <v>#NAME?</v>
      </c>
      <c r="AT75" s="113" t="e">
        <f ca="1">_xll.RiskMean($AE$69)</f>
        <v>#NAME?</v>
      </c>
      <c r="AV75" s="67"/>
      <c r="AW75" s="67"/>
      <c r="AX75" s="67"/>
      <c r="AY75" s="67"/>
      <c r="AZ75" s="67"/>
      <c r="BA75" s="67"/>
      <c r="BB75" s="67"/>
    </row>
    <row r="76" spans="2:54" s="2" customFormat="1" x14ac:dyDescent="0.25">
      <c r="B76" s="147"/>
      <c r="C76" s="79"/>
      <c r="D76" s="79"/>
      <c r="E76" s="79"/>
      <c r="F76" s="147"/>
      <c r="G76" s="79"/>
      <c r="H76" s="79"/>
      <c r="I76" s="79"/>
      <c r="J76" s="39"/>
      <c r="K76" s="6"/>
      <c r="L76" s="28"/>
      <c r="N76" s="184"/>
      <c r="O76" s="178"/>
      <c r="P76" s="178"/>
      <c r="Q76" s="79"/>
      <c r="R76" s="39"/>
      <c r="S76" s="6"/>
      <c r="T76" s="28"/>
      <c r="U76" s="79"/>
      <c r="V76" s="39"/>
      <c r="W76" s="6"/>
      <c r="X76" s="28"/>
      <c r="Y76" s="79"/>
      <c r="Z76" s="39"/>
      <c r="AA76" s="6"/>
      <c r="AB76" s="28"/>
      <c r="AC76" s="79"/>
      <c r="AD76" s="39"/>
      <c r="AE76" s="6"/>
      <c r="AF76" s="28"/>
      <c r="AH76" s="17" t="s">
        <v>111</v>
      </c>
      <c r="AI76" s="93" t="e">
        <f ca="1">_xll.RiskStdDev($AI$59)</f>
        <v>#NAME?</v>
      </c>
      <c r="AJ76" s="97" t="e">
        <f ca="1">_xll.RiskStdDev($AJ$59)</f>
        <v>#NAME?</v>
      </c>
      <c r="AK76" s="7"/>
      <c r="AL76" s="113" t="e">
        <f ca="1">_xll.RiskStdDev($C$44)</f>
        <v>#NAME?</v>
      </c>
      <c r="AM76" s="89" t="e">
        <f ca="1">_xll.RiskStdDev($G$44)</f>
        <v>#NAME?</v>
      </c>
      <c r="AN76" s="63" t="e">
        <f ca="1">_xll.RiskStdDev($K$44)</f>
        <v>#NAME?</v>
      </c>
      <c r="AO76" s="63" t="e">
        <f ca="1">_xll.RiskStdDev($K$69)</f>
        <v>#NAME?</v>
      </c>
      <c r="AP76" s="113" t="e">
        <f ca="1">_xll.RiskStdDev($O$44)</f>
        <v>#NAME?</v>
      </c>
      <c r="AQ76" s="113" t="e">
        <f ca="1">_xll.RiskStdDev($S$69)</f>
        <v>#NAME?</v>
      </c>
      <c r="AR76" s="113" t="e">
        <f ca="1">_xll.RiskStdDev($W$69)</f>
        <v>#NAME?</v>
      </c>
      <c r="AS76" s="113" t="e">
        <f ca="1">_xll.RiskStdDev($AA$69)</f>
        <v>#NAME?</v>
      </c>
      <c r="AT76" s="113" t="e">
        <f ca="1">_xll.RiskStdDev($AE$69)</f>
        <v>#NAME?</v>
      </c>
      <c r="AV76" s="67"/>
      <c r="AW76" s="67"/>
      <c r="AX76" s="67"/>
      <c r="AY76" s="67"/>
      <c r="AZ76" s="67"/>
      <c r="BA76" s="67"/>
      <c r="BB76" s="67"/>
    </row>
    <row r="77" spans="2:54" s="2" customFormat="1" x14ac:dyDescent="0.25">
      <c r="B77" s="163"/>
      <c r="C77" s="163"/>
      <c r="D77" s="163"/>
      <c r="E77" s="79"/>
      <c r="F77" s="163"/>
      <c r="G77" s="163"/>
      <c r="H77" s="163"/>
      <c r="I77" s="79"/>
      <c r="J77" s="164"/>
      <c r="K77" s="165"/>
      <c r="L77" s="166"/>
      <c r="N77" s="179"/>
      <c r="O77" s="179"/>
      <c r="P77" s="179"/>
      <c r="Q77" s="79"/>
      <c r="R77" s="164"/>
      <c r="S77" s="165"/>
      <c r="T77" s="166"/>
      <c r="U77" s="79"/>
      <c r="V77" s="174"/>
      <c r="W77" s="40"/>
      <c r="X77" s="99"/>
      <c r="Y77" s="79"/>
      <c r="Z77" s="174"/>
      <c r="AA77" s="40"/>
      <c r="AB77" s="99"/>
      <c r="AC77" s="79"/>
      <c r="AD77" s="174"/>
      <c r="AE77" s="40"/>
      <c r="AF77" s="99"/>
      <c r="AH77" s="37"/>
      <c r="AI77" s="37"/>
      <c r="AJ77" s="37"/>
      <c r="AK77" s="6"/>
      <c r="AL77" s="37"/>
      <c r="AM77" s="37"/>
      <c r="AN77" s="37"/>
      <c r="AO77" s="37"/>
      <c r="AP77" s="37"/>
      <c r="AQ77" s="37"/>
      <c r="AR77" s="37"/>
      <c r="AS77" s="37"/>
      <c r="AT77" s="37"/>
      <c r="AV77" s="67"/>
      <c r="AW77" s="67"/>
      <c r="AX77" s="67"/>
      <c r="AY77" s="67"/>
      <c r="AZ77" s="67"/>
      <c r="BA77" s="67"/>
      <c r="BB77" s="67"/>
    </row>
    <row r="78" spans="2:54" s="2" customFormat="1" x14ac:dyDescent="0.25">
      <c r="B78" s="147"/>
      <c r="C78" s="79"/>
      <c r="D78" s="79"/>
      <c r="E78" s="79"/>
      <c r="F78" s="147"/>
      <c r="G78" s="79"/>
      <c r="H78" s="79"/>
      <c r="I78" s="79"/>
      <c r="J78" s="36"/>
      <c r="K78" s="37"/>
      <c r="L78" s="38"/>
      <c r="N78" s="184"/>
      <c r="O78" s="178"/>
      <c r="P78" s="178"/>
      <c r="Q78" s="79"/>
      <c r="R78" s="36"/>
      <c r="S78" s="37"/>
      <c r="T78" s="38"/>
      <c r="U78" s="79"/>
      <c r="V78" s="36"/>
      <c r="W78" s="37"/>
      <c r="X78" s="38"/>
      <c r="Y78" s="79"/>
      <c r="Z78" s="36"/>
      <c r="AA78" s="37"/>
      <c r="AB78" s="38"/>
      <c r="AC78" s="79"/>
      <c r="AD78" s="36"/>
      <c r="AE78" s="37"/>
      <c r="AF78" s="38"/>
    </row>
    <row r="79" spans="2:54" s="25" customFormat="1" ht="211.5" customHeight="1" x14ac:dyDescent="0.25">
      <c r="B79" s="148"/>
      <c r="C79" s="77"/>
      <c r="D79" s="77"/>
      <c r="E79" s="77"/>
      <c r="F79" s="148"/>
      <c r="G79" s="77"/>
      <c r="H79" s="77"/>
      <c r="I79" s="77"/>
      <c r="J79" s="41" t="e">
        <f ca="1">_xll.RiskResultsGraph(K69,J79:L79)</f>
        <v>#NAME?</v>
      </c>
      <c r="K79" s="42"/>
      <c r="L79" s="43"/>
      <c r="N79" s="186"/>
      <c r="O79" s="177"/>
      <c r="P79" s="177"/>
      <c r="Q79" s="77"/>
      <c r="R79" s="41" t="e">
        <f ca="1">_xll.RiskResultsGraph(S69,R79:T79)</f>
        <v>#NAME?</v>
      </c>
      <c r="S79" s="42"/>
      <c r="T79" s="43"/>
      <c r="U79" s="77"/>
      <c r="V79" s="41" t="e">
        <f ca="1">_xll.RiskResultsGraph(W69,V79:X79)</f>
        <v>#NAME?</v>
      </c>
      <c r="W79" s="42"/>
      <c r="X79" s="43"/>
      <c r="Y79" s="77"/>
      <c r="Z79" s="41" t="e">
        <f ca="1">_xll.RiskResultsGraph(AA69,Z79:AB79)</f>
        <v>#NAME?</v>
      </c>
      <c r="AA79" s="42"/>
      <c r="AB79" s="43"/>
      <c r="AC79" s="77"/>
      <c r="AD79" s="41" t="e">
        <f ca="1">_xll.RiskResultsGraph(AE69,AD79:AF79)</f>
        <v>#NAME?</v>
      </c>
      <c r="AE79" s="42"/>
      <c r="AF79" s="43"/>
      <c r="AH79" s="45" t="e">
        <f ca="1">_xll.RiskResultsGraph(AJ59,AH79:AK79)</f>
        <v>#NAME?</v>
      </c>
      <c r="AI79" s="46"/>
      <c r="AJ79" s="46"/>
      <c r="AK79" s="46"/>
      <c r="AL79" s="46"/>
      <c r="AM79" s="46"/>
      <c r="AN79" s="46"/>
      <c r="AO79" s="46"/>
      <c r="AP79" s="46"/>
      <c r="AQ79" s="1"/>
      <c r="AR79" s="1"/>
      <c r="AS79" s="1"/>
      <c r="AT79" s="1"/>
      <c r="AV79" s="73"/>
      <c r="AW79" s="73"/>
      <c r="AX79" s="73"/>
      <c r="AY79" s="73"/>
      <c r="AZ79" s="73"/>
      <c r="BA79" s="73"/>
      <c r="BB79" s="73"/>
    </row>
    <row r="80" spans="2:54" s="2" customFormat="1" ht="211.5" customHeight="1" x14ac:dyDescent="0.25">
      <c r="B80" s="147"/>
      <c r="C80" s="79"/>
      <c r="D80" s="79"/>
      <c r="E80" s="79"/>
      <c r="F80" s="147"/>
      <c r="G80" s="79"/>
      <c r="H80" s="79"/>
      <c r="I80" s="79"/>
      <c r="J80" s="36"/>
      <c r="K80" s="37"/>
      <c r="L80" s="38"/>
      <c r="N80" s="184"/>
      <c r="O80" s="178"/>
      <c r="P80" s="178"/>
      <c r="Q80" s="79"/>
      <c r="R80" s="36"/>
      <c r="S80" s="37"/>
      <c r="T80" s="38"/>
      <c r="U80" s="79"/>
      <c r="V80" s="36"/>
      <c r="W80" s="37"/>
      <c r="X80" s="38"/>
      <c r="Y80" s="79"/>
      <c r="Z80" s="36"/>
      <c r="AA80" s="37"/>
      <c r="AB80" s="38"/>
      <c r="AC80" s="79"/>
      <c r="AD80" s="36"/>
      <c r="AE80" s="37"/>
      <c r="AF80" s="38"/>
      <c r="AH80" s="47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V80" s="67"/>
      <c r="AW80" s="67"/>
      <c r="AX80" s="67"/>
      <c r="AY80" s="67"/>
      <c r="AZ80" s="67"/>
      <c r="BA80" s="67"/>
      <c r="BB80" s="67"/>
    </row>
    <row r="81" spans="2:56" s="2" customFormat="1" x14ac:dyDescent="0.25">
      <c r="B81" s="147"/>
      <c r="C81" s="79"/>
      <c r="D81" s="79"/>
      <c r="E81" s="79"/>
      <c r="F81" s="147"/>
      <c r="G81" s="79"/>
      <c r="H81" s="79"/>
      <c r="I81" s="79"/>
      <c r="J81" s="44"/>
      <c r="K81" s="30"/>
      <c r="L81" s="31"/>
      <c r="N81" s="184"/>
      <c r="O81" s="178"/>
      <c r="P81" s="178"/>
      <c r="Q81" s="79"/>
      <c r="R81" s="44"/>
      <c r="S81" s="30"/>
      <c r="T81" s="31"/>
      <c r="U81" s="79"/>
      <c r="V81" s="44"/>
      <c r="W81" s="30"/>
      <c r="X81" s="31"/>
      <c r="Y81" s="79"/>
      <c r="Z81" s="44"/>
      <c r="AA81" s="30"/>
      <c r="AB81" s="31"/>
      <c r="AC81" s="79"/>
      <c r="AD81" s="44"/>
      <c r="AE81" s="30"/>
      <c r="AF81" s="31"/>
      <c r="AH81" s="48"/>
      <c r="AI81" s="49"/>
      <c r="AJ81" s="49"/>
      <c r="AK81" s="49"/>
      <c r="AL81" s="49"/>
      <c r="AM81" s="49"/>
      <c r="AN81" s="49"/>
      <c r="AO81" s="49"/>
      <c r="AP81" s="49"/>
      <c r="AQ81" s="6"/>
      <c r="AR81" s="6"/>
      <c r="AS81" s="6"/>
      <c r="AT81" s="6"/>
      <c r="AV81" s="67"/>
      <c r="AW81" s="67"/>
      <c r="AX81" s="67"/>
      <c r="AY81" s="67"/>
      <c r="AZ81" s="67"/>
      <c r="BA81" s="67"/>
      <c r="BB81" s="67"/>
    </row>
    <row r="82" spans="2:56" s="2" customFormat="1" x14ac:dyDescent="0.25">
      <c r="B82" s="10"/>
      <c r="F82" s="10"/>
      <c r="J82" s="10"/>
      <c r="N82" s="187"/>
      <c r="O82" s="188"/>
      <c r="P82" s="188"/>
      <c r="R82" s="10"/>
      <c r="V82" s="10"/>
      <c r="Z82" s="10"/>
      <c r="AD82" s="10"/>
      <c r="AH82" s="10"/>
      <c r="AL82" s="10"/>
      <c r="AM82" s="10"/>
      <c r="AN82" s="10"/>
      <c r="AO82" s="10"/>
      <c r="AP82" s="10"/>
    </row>
    <row r="83" spans="2:56" s="2" customFormat="1" ht="33" customHeight="1" x14ac:dyDescent="0.4">
      <c r="B83" s="426" t="s">
        <v>124</v>
      </c>
      <c r="C83" s="426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6"/>
      <c r="O83" s="426"/>
      <c r="P83" s="426"/>
      <c r="Q83" s="426"/>
      <c r="R83" s="426"/>
      <c r="S83" s="426"/>
      <c r="T83" s="426"/>
      <c r="U83" s="426"/>
      <c r="V83" s="426"/>
      <c r="W83" s="426"/>
      <c r="X83" s="426"/>
      <c r="Y83" s="426"/>
      <c r="Z83" s="426"/>
      <c r="AA83" s="426"/>
      <c r="AB83" s="426"/>
      <c r="AC83" s="426"/>
      <c r="AD83" s="426"/>
      <c r="AE83" s="426"/>
      <c r="AF83" s="426"/>
      <c r="AG83" s="426"/>
      <c r="AH83" s="426"/>
      <c r="AI83" s="426"/>
      <c r="AJ83" s="426"/>
      <c r="AK83" s="426"/>
      <c r="AL83" s="426"/>
      <c r="AM83" s="426"/>
      <c r="AN83" s="426"/>
      <c r="AO83" s="426"/>
      <c r="AP83" s="426"/>
      <c r="AQ83" s="426"/>
      <c r="AR83" s="426"/>
      <c r="AS83" s="426"/>
      <c r="AT83" s="426"/>
      <c r="AU83" s="426"/>
      <c r="AV83" s="426"/>
      <c r="AW83" s="426"/>
      <c r="AX83" s="426"/>
      <c r="AY83" s="426"/>
      <c r="AZ83" s="426"/>
      <c r="BA83" s="426"/>
      <c r="BB83" s="426"/>
      <c r="BC83" s="426"/>
      <c r="BD83" s="426"/>
    </row>
    <row r="84" spans="2:56" s="2" customFormat="1" ht="16.5" customHeight="1" x14ac:dyDescent="0.25">
      <c r="B84" s="10"/>
      <c r="F84" s="10"/>
      <c r="J84" s="10"/>
      <c r="N84" s="10"/>
      <c r="R84" s="10"/>
      <c r="V84" s="10"/>
      <c r="Z84" s="10"/>
      <c r="AD84" s="10"/>
    </row>
    <row r="85" spans="2:56" s="51" customFormat="1" ht="36.75" customHeight="1" x14ac:dyDescent="0.3">
      <c r="B85" s="423" t="s">
        <v>152</v>
      </c>
      <c r="C85" s="424"/>
      <c r="D85" s="425"/>
      <c r="E85" s="52"/>
      <c r="F85" s="423" t="s">
        <v>152</v>
      </c>
      <c r="G85" s="424"/>
      <c r="H85" s="425"/>
      <c r="I85" s="52"/>
      <c r="J85" s="423" t="s">
        <v>152</v>
      </c>
      <c r="K85" s="424"/>
      <c r="L85" s="425"/>
      <c r="M85" s="52"/>
      <c r="N85" s="423" t="s">
        <v>152</v>
      </c>
      <c r="O85" s="424"/>
      <c r="P85" s="425"/>
      <c r="Q85" s="52"/>
      <c r="R85" s="423" t="s">
        <v>152</v>
      </c>
      <c r="S85" s="424"/>
      <c r="T85" s="425"/>
      <c r="U85" s="52"/>
      <c r="V85" s="423" t="s">
        <v>152</v>
      </c>
      <c r="W85" s="424"/>
      <c r="X85" s="425"/>
      <c r="Z85" s="423" t="s">
        <v>152</v>
      </c>
      <c r="AA85" s="424"/>
      <c r="AB85" s="425"/>
      <c r="AD85" s="423" t="s">
        <v>152</v>
      </c>
      <c r="AE85" s="424"/>
      <c r="AF85" s="425"/>
      <c r="AG85" s="262"/>
      <c r="AH85" s="443" t="s">
        <v>181</v>
      </c>
      <c r="AI85" s="444"/>
      <c r="AJ85" s="444"/>
      <c r="AK85" s="444"/>
      <c r="AL85" s="444"/>
      <c r="AM85" s="444"/>
      <c r="AN85" s="444"/>
      <c r="AO85" s="444"/>
      <c r="AP85" s="444"/>
      <c r="AQ85" s="444"/>
      <c r="AR85" s="445"/>
      <c r="AS85" s="446"/>
      <c r="AT85" s="271"/>
      <c r="AV85" s="429" t="s">
        <v>181</v>
      </c>
      <c r="AW85" s="430"/>
      <c r="AX85" s="430"/>
      <c r="AY85" s="430"/>
      <c r="AZ85" s="430"/>
      <c r="BA85" s="430"/>
      <c r="BB85" s="431"/>
    </row>
    <row r="86" spans="2:56" s="51" customFormat="1" ht="36.75" customHeight="1" x14ac:dyDescent="0.3">
      <c r="B86" s="432" t="s">
        <v>248</v>
      </c>
      <c r="C86" s="433"/>
      <c r="D86" s="434"/>
      <c r="E86" s="52"/>
      <c r="F86" s="435" t="s">
        <v>249</v>
      </c>
      <c r="G86" s="436"/>
      <c r="H86" s="437"/>
      <c r="I86" s="52"/>
      <c r="J86" s="435" t="s">
        <v>250</v>
      </c>
      <c r="K86" s="436"/>
      <c r="L86" s="437"/>
      <c r="M86" s="52"/>
      <c r="N86" s="435" t="s">
        <v>251</v>
      </c>
      <c r="O86" s="436"/>
      <c r="P86" s="437"/>
      <c r="Q86" s="52"/>
      <c r="R86" s="435" t="s">
        <v>252</v>
      </c>
      <c r="S86" s="436"/>
      <c r="T86" s="437"/>
      <c r="U86" s="52"/>
      <c r="V86" s="435" t="s">
        <v>253</v>
      </c>
      <c r="W86" s="436"/>
      <c r="X86" s="437"/>
      <c r="Z86" s="435" t="s">
        <v>254</v>
      </c>
      <c r="AA86" s="436"/>
      <c r="AB86" s="437"/>
      <c r="AD86" s="435" t="s">
        <v>255</v>
      </c>
      <c r="AE86" s="436"/>
      <c r="AF86" s="437"/>
      <c r="AG86" s="262"/>
      <c r="AH86" s="170" t="s">
        <v>261</v>
      </c>
      <c r="AI86" s="171"/>
      <c r="AJ86" s="74" t="e">
        <f ca="1">_xll.RiskOutput("A1_P_N1_Entry_Poins")+C96*1000000*G96*K96/O96*S96*W96*AA96*AE96</f>
        <v>#NAME?</v>
      </c>
      <c r="AK86" s="158" t="s">
        <v>83</v>
      </c>
      <c r="AL86" s="53"/>
      <c r="AM86" s="53"/>
      <c r="AN86" s="53"/>
      <c r="AO86" s="53"/>
      <c r="AP86" s="53"/>
      <c r="AQ86" s="53"/>
      <c r="AR86" s="230"/>
      <c r="AS86" s="54"/>
      <c r="AT86" s="272"/>
      <c r="AV86" s="68" t="s">
        <v>84</v>
      </c>
      <c r="AW86" s="69"/>
      <c r="AX86" s="69"/>
      <c r="AY86" s="69"/>
      <c r="AZ86" s="69"/>
      <c r="BA86" s="69"/>
      <c r="BB86" s="69"/>
    </row>
    <row r="87" spans="2:56" s="2" customFormat="1" ht="34.5" customHeight="1" x14ac:dyDescent="0.25">
      <c r="B87" s="416" t="s">
        <v>153</v>
      </c>
      <c r="C87" s="417"/>
      <c r="D87" s="418"/>
      <c r="F87" s="416" t="s">
        <v>155</v>
      </c>
      <c r="G87" s="417"/>
      <c r="H87" s="418"/>
      <c r="J87" s="416" t="s">
        <v>156</v>
      </c>
      <c r="K87" s="417"/>
      <c r="L87" s="418"/>
      <c r="N87" s="416" t="s">
        <v>157</v>
      </c>
      <c r="O87" s="417"/>
      <c r="P87" s="418"/>
      <c r="R87" s="416" t="s">
        <v>158</v>
      </c>
      <c r="S87" s="417"/>
      <c r="T87" s="418"/>
      <c r="V87" s="416" t="s">
        <v>159</v>
      </c>
      <c r="W87" s="417"/>
      <c r="X87" s="418"/>
      <c r="Z87" s="416" t="s">
        <v>88</v>
      </c>
      <c r="AA87" s="417"/>
      <c r="AB87" s="418"/>
      <c r="AD87" s="416" t="s">
        <v>89</v>
      </c>
      <c r="AE87" s="417"/>
      <c r="AF87" s="418"/>
      <c r="AH87" s="13"/>
      <c r="AI87" s="14"/>
      <c r="AJ87" s="14"/>
      <c r="AK87" s="158" t="s">
        <v>287</v>
      </c>
      <c r="AL87" s="14"/>
      <c r="AM87" s="14"/>
      <c r="AN87" s="14"/>
      <c r="AO87" s="14"/>
      <c r="AP87" s="14"/>
      <c r="AQ87" s="14"/>
      <c r="AR87" s="231"/>
      <c r="AS87" s="26"/>
      <c r="AT87" s="273"/>
      <c r="AV87" s="67"/>
      <c r="AW87" s="67"/>
      <c r="AX87" s="67"/>
      <c r="AY87" s="67"/>
      <c r="AZ87" s="67"/>
      <c r="BA87" s="67"/>
      <c r="BB87" s="67"/>
    </row>
    <row r="88" spans="2:56" s="2" customFormat="1" x14ac:dyDescent="0.25">
      <c r="B88" s="36"/>
      <c r="C88" s="37"/>
      <c r="D88" s="38"/>
      <c r="F88" s="32"/>
      <c r="G88" s="9"/>
      <c r="H88" s="33"/>
      <c r="J88" s="32"/>
      <c r="K88" s="9"/>
      <c r="L88" s="33"/>
      <c r="N88" s="32"/>
      <c r="O88" s="9"/>
      <c r="P88" s="33"/>
      <c r="R88" s="32"/>
      <c r="S88" s="9"/>
      <c r="T88" s="33"/>
      <c r="V88" s="32"/>
      <c r="W88" s="9"/>
      <c r="X88" s="33"/>
      <c r="Z88" s="32"/>
      <c r="AA88" s="9"/>
      <c r="AB88" s="33"/>
      <c r="AD88" s="32"/>
      <c r="AE88" s="9"/>
      <c r="AF88" s="33"/>
      <c r="AH88" s="27" t="s">
        <v>90</v>
      </c>
      <c r="AI88" s="6"/>
      <c r="AJ88" s="40" t="str">
        <f>AH86</f>
        <v>N1_Entry_Poin=</v>
      </c>
      <c r="AK88" s="6"/>
      <c r="AL88" s="40" t="str">
        <f>B86</f>
        <v>P_N0a_Consum_Poins</v>
      </c>
      <c r="AM88" s="40" t="str">
        <f>F86</f>
        <v>P_N0b_Prop_Import</v>
      </c>
      <c r="AN88" s="40" t="str">
        <f>J86</f>
        <v>P_N0c_Prop_InfCountry_E0b</v>
      </c>
      <c r="AO88" s="40" t="str">
        <f>N86</f>
        <v>P_E1_Conv_Packs2Pcs</v>
      </c>
      <c r="AP88" s="40" t="str">
        <f>R86</f>
        <v>P_E2a_Prop_Inf</v>
      </c>
      <c r="AQ88" s="40" t="str">
        <f>V86</f>
        <v>Surv_E2b_PreExport</v>
      </c>
      <c r="AR88" s="232" t="str">
        <f>Z86</f>
        <v>P_E3_Surv_Transp</v>
      </c>
      <c r="AS88" s="99" t="str">
        <f>AD86</f>
        <v>P_E4_Surv_Insp</v>
      </c>
      <c r="AT88" s="274"/>
      <c r="AV88" s="70" t="s">
        <v>91</v>
      </c>
      <c r="AW88" s="70" t="s">
        <v>92</v>
      </c>
      <c r="AX88" s="70" t="s">
        <v>93</v>
      </c>
      <c r="AY88" s="70" t="s">
        <v>94</v>
      </c>
      <c r="AZ88" s="70" t="s">
        <v>95</v>
      </c>
      <c r="BA88" s="70" t="s">
        <v>96</v>
      </c>
      <c r="BB88" s="70" t="s">
        <v>97</v>
      </c>
    </row>
    <row r="89" spans="2:56" s="2" customFormat="1" x14ac:dyDescent="0.25">
      <c r="B89" s="195" t="str">
        <f>B86</f>
        <v>P_N0a_Consum_Poins</v>
      </c>
      <c r="C89" s="4" t="s">
        <v>98</v>
      </c>
      <c r="D89" s="33" t="s">
        <v>99</v>
      </c>
      <c r="F89" s="195" t="str">
        <f>F86</f>
        <v>P_N0b_Prop_Import</v>
      </c>
      <c r="G89" s="4" t="s">
        <v>98</v>
      </c>
      <c r="H89" s="33" t="s">
        <v>99</v>
      </c>
      <c r="J89" s="32" t="str">
        <f>J86</f>
        <v>P_N0c_Prop_InfCountry_E0b</v>
      </c>
      <c r="K89" s="4" t="s">
        <v>98</v>
      </c>
      <c r="L89" s="33" t="s">
        <v>99</v>
      </c>
      <c r="N89" s="32" t="str">
        <f>N86</f>
        <v>P_E1_Conv_Packs2Pcs</v>
      </c>
      <c r="O89" s="4" t="s">
        <v>98</v>
      </c>
      <c r="P89" s="33" t="s">
        <v>99</v>
      </c>
      <c r="R89" s="32" t="str">
        <f>R86</f>
        <v>P_E2a_Prop_Inf</v>
      </c>
      <c r="S89" s="4" t="s">
        <v>98</v>
      </c>
      <c r="T89" s="33" t="s">
        <v>99</v>
      </c>
      <c r="V89" s="32" t="str">
        <f>V86</f>
        <v>Surv_E2b_PreExport</v>
      </c>
      <c r="W89" s="4" t="s">
        <v>98</v>
      </c>
      <c r="X89" s="33" t="s">
        <v>99</v>
      </c>
      <c r="Z89" s="32" t="str">
        <f>Z86</f>
        <v>P_E3_Surv_Transp</v>
      </c>
      <c r="AA89" s="4" t="s">
        <v>98</v>
      </c>
      <c r="AB89" s="33" t="s">
        <v>99</v>
      </c>
      <c r="AD89" s="32" t="str">
        <f>AD86</f>
        <v>P_E4_Surv_Insp</v>
      </c>
      <c r="AE89" s="4" t="s">
        <v>98</v>
      </c>
      <c r="AF89" s="33" t="s">
        <v>99</v>
      </c>
      <c r="AH89" s="110">
        <v>0.01</v>
      </c>
      <c r="AI89" s="21"/>
      <c r="AJ89" s="56" t="e">
        <f ca="1">_xll.RiskPercentile($AJ$86,$AH89)</f>
        <v>#NAME?</v>
      </c>
      <c r="AK89" s="6"/>
      <c r="AL89" s="60" t="e">
        <f ca="1">_xll.RiskPercentile($C$96,$AH89)</f>
        <v>#NAME?</v>
      </c>
      <c r="AM89" s="110" t="e">
        <f ca="1">_xll.RiskPercentile($G$96,$AH89)</f>
        <v>#NAME?</v>
      </c>
      <c r="AN89" s="110" t="e">
        <f ca="1">_xll.RiskPercentile($K$96,$AH89)</f>
        <v>#NAME?</v>
      </c>
      <c r="AO89" s="60" t="e">
        <f ca="1">_xll.RiskPercentile($O$96,$AH89)</f>
        <v>#NAME?</v>
      </c>
      <c r="AP89" s="65" t="e">
        <f ca="1">_xll.RiskPercentile($S$96,$AH89)</f>
        <v>#NAME?</v>
      </c>
      <c r="AQ89" s="128" t="e">
        <f ca="1">_xll.RiskPercentile($W$96,$AH89)</f>
        <v>#NAME?</v>
      </c>
      <c r="AR89" s="110" t="e">
        <f ca="1">_xll.RiskPercentile($AA$96,$AH89)</f>
        <v>#NAME?</v>
      </c>
      <c r="AS89" s="226" t="e">
        <f ca="1">_xll.RiskPercentile($AE$96,$AH89)</f>
        <v>#NAME?</v>
      </c>
      <c r="AT89" s="275"/>
      <c r="AV89" s="72"/>
      <c r="AW89" s="72"/>
      <c r="AX89" s="72"/>
      <c r="AY89" s="72"/>
      <c r="AZ89" s="72">
        <v>0.67400000000000004</v>
      </c>
      <c r="BA89" s="72">
        <f>AZ89^2</f>
        <v>0.45427600000000007</v>
      </c>
      <c r="BB89" s="392">
        <f t="shared" ref="BB89:BB94" si="3">BA89/$BA$95</f>
        <v>0.74460977632661618</v>
      </c>
    </row>
    <row r="90" spans="2:56" s="2" customFormat="1" x14ac:dyDescent="0.25">
      <c r="B90" s="382"/>
      <c r="C90" s="4">
        <v>0.01</v>
      </c>
      <c r="D90" s="255" t="e">
        <f ca="1">_xll.RiskPercentile(C96,C90)</f>
        <v>#NAME?</v>
      </c>
      <c r="F90" s="385"/>
      <c r="G90" s="4">
        <v>0.01</v>
      </c>
      <c r="H90" s="134" t="e">
        <f ca="1">_xll.RiskPercentile(G96,G90)</f>
        <v>#NAME?</v>
      </c>
      <c r="J90" s="386"/>
      <c r="K90" s="4">
        <v>0.01</v>
      </c>
      <c r="L90" s="132" t="e">
        <f ca="1">_xll.RiskPercentile(K96,K90)</f>
        <v>#NAME?</v>
      </c>
      <c r="N90" s="105"/>
      <c r="O90" s="4">
        <v>0.01</v>
      </c>
      <c r="P90" s="135" t="e">
        <f ca="1">_xll.RiskPercentile(O96,O90)</f>
        <v>#NAME?</v>
      </c>
      <c r="R90" s="98"/>
      <c r="S90" s="4">
        <v>0.01</v>
      </c>
      <c r="T90" s="248" t="e">
        <f ca="1">_xll.RiskPercentile(S96,S90)</f>
        <v>#NAME?</v>
      </c>
      <c r="V90" s="98"/>
      <c r="W90" s="4">
        <v>0.01</v>
      </c>
      <c r="X90" s="256" t="e">
        <f ca="1">_xll.RiskPercentile(W96,W90)</f>
        <v>#NAME?</v>
      </c>
      <c r="Z90" s="98"/>
      <c r="AA90" s="4">
        <v>0.01</v>
      </c>
      <c r="AB90" s="132" t="e">
        <f ca="1">_xll.RiskPercentile(AA96,AA90)</f>
        <v>#NAME?</v>
      </c>
      <c r="AD90" s="98"/>
      <c r="AE90" s="4">
        <v>0.01</v>
      </c>
      <c r="AF90" s="256" t="e">
        <f ca="1">_xll.RiskPercentile(AE96,AE90)</f>
        <v>#NAME?</v>
      </c>
      <c r="AH90" s="111">
        <v>0.05</v>
      </c>
      <c r="AI90" s="16"/>
      <c r="AJ90" s="57" t="e">
        <f ca="1">_xll.RiskPercentile($AJ$86,$AH90)</f>
        <v>#NAME?</v>
      </c>
      <c r="AK90" s="6"/>
      <c r="AL90" s="61" t="e">
        <f ca="1">_xll.RiskPercentile($C$96,$AH90)</f>
        <v>#NAME?</v>
      </c>
      <c r="AM90" s="111" t="e">
        <f ca="1">_xll.RiskPercentile($G$96,$AH90)</f>
        <v>#NAME?</v>
      </c>
      <c r="AN90" s="111" t="e">
        <f ca="1">_xll.RiskPercentile($K$96,$AH90)</f>
        <v>#NAME?</v>
      </c>
      <c r="AO90" s="61" t="e">
        <f ca="1">_xll.RiskPercentile($O$96,$AH90)</f>
        <v>#NAME?</v>
      </c>
      <c r="AP90" s="50" t="e">
        <f ca="1">_xll.RiskPercentile($S$96,$AH90)</f>
        <v>#NAME?</v>
      </c>
      <c r="AQ90" s="129" t="e">
        <f ca="1">_xll.RiskPercentile($W$96,$AH90)</f>
        <v>#NAME?</v>
      </c>
      <c r="AR90" s="111" t="e">
        <f ca="1">_xll.RiskPercentile($AA$96,$AH90)</f>
        <v>#NAME?</v>
      </c>
      <c r="AS90" s="227" t="e">
        <f ca="1">_xll.RiskPercentile($AE$96,$AH90)</f>
        <v>#NAME?</v>
      </c>
      <c r="AT90" s="275"/>
      <c r="AV90" s="72"/>
      <c r="AW90" s="72"/>
      <c r="AX90" s="72"/>
      <c r="AY90" s="72"/>
      <c r="AZ90" s="72">
        <v>0.372</v>
      </c>
      <c r="BA90" s="72">
        <f t="shared" ref="BA90:BA94" si="4">AZ90^2</f>
        <v>0.13838400000000001</v>
      </c>
      <c r="BB90" s="392">
        <f t="shared" si="3"/>
        <v>0.22682703749963115</v>
      </c>
    </row>
    <row r="91" spans="2:56" s="2" customFormat="1" x14ac:dyDescent="0.25">
      <c r="B91" s="382"/>
      <c r="C91" s="4">
        <v>0.25</v>
      </c>
      <c r="D91" s="255" t="e">
        <f ca="1">_xll.RiskPercentile(C96,C91)</f>
        <v>#NAME?</v>
      </c>
      <c r="F91" s="385"/>
      <c r="G91" s="4">
        <v>0.25</v>
      </c>
      <c r="H91" s="134" t="e">
        <f ca="1">_xll.RiskPercentile(G96,G91)</f>
        <v>#NAME?</v>
      </c>
      <c r="J91" s="386"/>
      <c r="K91" s="4">
        <v>0.25</v>
      </c>
      <c r="L91" s="132" t="e">
        <f ca="1">_xll.RiskPercentile(K96,K91)</f>
        <v>#NAME?</v>
      </c>
      <c r="N91" s="105"/>
      <c r="O91" s="4">
        <v>0.25</v>
      </c>
      <c r="P91" s="135" t="e">
        <f ca="1">_xll.RiskPercentile(O96,O91)</f>
        <v>#NAME?</v>
      </c>
      <c r="R91" s="98"/>
      <c r="S91" s="4">
        <v>0.25</v>
      </c>
      <c r="T91" s="248" t="e">
        <f ca="1">_xll.RiskPercentile(S96,S91)</f>
        <v>#NAME?</v>
      </c>
      <c r="V91" s="98"/>
      <c r="W91" s="4">
        <v>0.25</v>
      </c>
      <c r="X91" s="256" t="e">
        <f ca="1">_xll.RiskPercentile(W96,W91)</f>
        <v>#NAME?</v>
      </c>
      <c r="Z91" s="98"/>
      <c r="AA91" s="4">
        <v>0.25</v>
      </c>
      <c r="AB91" s="132" t="e">
        <f ca="1">_xll.RiskPercentile(AA96,AA91)</f>
        <v>#NAME?</v>
      </c>
      <c r="AD91" s="98"/>
      <c r="AE91" s="4">
        <v>0.25</v>
      </c>
      <c r="AF91" s="256" t="e">
        <f ca="1">_xll.RiskPercentile(AE96,AE91)</f>
        <v>#NAME?</v>
      </c>
      <c r="AH91" s="111">
        <v>0.1</v>
      </c>
      <c r="AI91" s="16"/>
      <c r="AJ91" s="57" t="e">
        <f ca="1">_xll.RiskPercentile($AJ$86,$AH91)</f>
        <v>#NAME?</v>
      </c>
      <c r="AK91" s="6"/>
      <c r="AL91" s="61" t="e">
        <f ca="1">_xll.RiskPercentile($C$96,$AH91)</f>
        <v>#NAME?</v>
      </c>
      <c r="AM91" s="111" t="e">
        <f ca="1">_xll.RiskPercentile($G$96,$AH91)</f>
        <v>#NAME?</v>
      </c>
      <c r="AN91" s="111" t="e">
        <f ca="1">_xll.RiskPercentile($K$96,$AH91)</f>
        <v>#NAME?</v>
      </c>
      <c r="AO91" s="61" t="e">
        <f ca="1">_xll.RiskPercentile($O$96,$AH91)</f>
        <v>#NAME?</v>
      </c>
      <c r="AP91" s="50" t="e">
        <f ca="1">_xll.RiskPercentile($S$96,$AH91)</f>
        <v>#NAME?</v>
      </c>
      <c r="AQ91" s="129" t="e">
        <f ca="1">_xll.RiskPercentile($W$96,$AH91)</f>
        <v>#NAME?</v>
      </c>
      <c r="AR91" s="111" t="e">
        <f ca="1">_xll.RiskPercentile($AA$96,$AH91)</f>
        <v>#NAME?</v>
      </c>
      <c r="AS91" s="227" t="e">
        <f ca="1">_xll.RiskPercentile($AE$96,$AH91)</f>
        <v>#NAME?</v>
      </c>
      <c r="AT91" s="275"/>
      <c r="AV91" s="72"/>
      <c r="AW91" s="72"/>
      <c r="AX91" s="72"/>
      <c r="AY91" s="72"/>
      <c r="AZ91" s="72">
        <v>0.10100000000000001</v>
      </c>
      <c r="BA91" s="72">
        <f t="shared" si="4"/>
        <v>1.0201000000000002E-2</v>
      </c>
      <c r="BB91" s="392">
        <f t="shared" si="3"/>
        <v>1.6720593490098117E-2</v>
      </c>
    </row>
    <row r="92" spans="2:56" s="2" customFormat="1" x14ac:dyDescent="0.25">
      <c r="B92" s="382"/>
      <c r="C92" s="4">
        <v>0.5</v>
      </c>
      <c r="D92" s="255" t="e">
        <f ca="1">_xll.RiskPercentile(C96,C92)</f>
        <v>#NAME?</v>
      </c>
      <c r="F92" s="385"/>
      <c r="G92" s="4">
        <v>0.5</v>
      </c>
      <c r="H92" s="134" t="e">
        <f ca="1">_xll.RiskPercentile(G96,G92)</f>
        <v>#NAME?</v>
      </c>
      <c r="J92" s="386"/>
      <c r="K92" s="4">
        <v>0.5</v>
      </c>
      <c r="L92" s="132" t="e">
        <f ca="1">_xll.RiskPercentile(K96,K92)</f>
        <v>#NAME?</v>
      </c>
      <c r="N92" s="105"/>
      <c r="O92" s="4">
        <v>0.5</v>
      </c>
      <c r="P92" s="135" t="e">
        <f ca="1">_xll.RiskPercentile(O96,O92)</f>
        <v>#NAME?</v>
      </c>
      <c r="R92" s="98"/>
      <c r="S92" s="4">
        <v>0.5</v>
      </c>
      <c r="T92" s="248" t="e">
        <f ca="1">_xll.RiskPercentile(S96,S92)</f>
        <v>#NAME?</v>
      </c>
      <c r="V92" s="98"/>
      <c r="W92" s="4">
        <v>0.5</v>
      </c>
      <c r="X92" s="256" t="e">
        <f ca="1">_xll.RiskPercentile(W96,W92)</f>
        <v>#NAME?</v>
      </c>
      <c r="Z92" s="98"/>
      <c r="AA92" s="4">
        <v>0.5</v>
      </c>
      <c r="AB92" s="132" t="e">
        <f ca="1">_xll.RiskPercentile(AA96,AA92)</f>
        <v>#NAME?</v>
      </c>
      <c r="AD92" s="98"/>
      <c r="AE92" s="4">
        <v>0.5</v>
      </c>
      <c r="AF92" s="256" t="e">
        <f ca="1">_xll.RiskPercentile(AE96,AE92)</f>
        <v>#NAME?</v>
      </c>
      <c r="AH92" s="111">
        <v>0.16600000000000001</v>
      </c>
      <c r="AI92" s="16"/>
      <c r="AJ92" s="57" t="e">
        <f ca="1">_xll.RiskPercentile($AJ$86,$AH92)</f>
        <v>#NAME?</v>
      </c>
      <c r="AK92" s="6"/>
      <c r="AL92" s="61" t="e">
        <f ca="1">_xll.RiskPercentile($C$96,$AH92)</f>
        <v>#NAME?</v>
      </c>
      <c r="AM92" s="111" t="e">
        <f ca="1">_xll.RiskPercentile($G$96,$AH92)</f>
        <v>#NAME?</v>
      </c>
      <c r="AN92" s="111" t="e">
        <f ca="1">_xll.RiskPercentile($K$96,$AH92)</f>
        <v>#NAME?</v>
      </c>
      <c r="AO92" s="61" t="e">
        <f ca="1">_xll.RiskPercentile($O$96,$AH92)</f>
        <v>#NAME?</v>
      </c>
      <c r="AP92" s="50" t="e">
        <f ca="1">_xll.RiskPercentile($S$96,$AH92)</f>
        <v>#NAME?</v>
      </c>
      <c r="AQ92" s="129" t="e">
        <f ca="1">_xll.RiskPercentile($W$96,$AH92)</f>
        <v>#NAME?</v>
      </c>
      <c r="AR92" s="111" t="e">
        <f ca="1">_xll.RiskPercentile($AA$96,$AH92)</f>
        <v>#NAME?</v>
      </c>
      <c r="AS92" s="227" t="e">
        <f ca="1">_xll.RiskPercentile($AE$96,$AH92)</f>
        <v>#NAME?</v>
      </c>
      <c r="AT92" s="275"/>
      <c r="AV92" s="72"/>
      <c r="AW92" s="72"/>
      <c r="AX92" s="72"/>
      <c r="AY92" s="72"/>
      <c r="AZ92" s="72">
        <v>8.5000000000000006E-2</v>
      </c>
      <c r="BA92" s="72">
        <f t="shared" si="4"/>
        <v>7.2250000000000014E-3</v>
      </c>
      <c r="BB92" s="392">
        <f t="shared" si="3"/>
        <v>1.1842592683654436E-2</v>
      </c>
    </row>
    <row r="93" spans="2:56" s="2" customFormat="1" x14ac:dyDescent="0.25">
      <c r="B93" s="382"/>
      <c r="C93" s="4">
        <v>0.75</v>
      </c>
      <c r="D93" s="255" t="e">
        <f ca="1">_xll.RiskPercentile(C96,C93)</f>
        <v>#NAME?</v>
      </c>
      <c r="F93" s="385"/>
      <c r="G93" s="4">
        <v>0.75</v>
      </c>
      <c r="H93" s="134" t="e">
        <f ca="1">_xll.RiskPercentile(G96,G93)</f>
        <v>#NAME?</v>
      </c>
      <c r="J93" s="386"/>
      <c r="K93" s="4">
        <v>0.75</v>
      </c>
      <c r="L93" s="132" t="e">
        <f ca="1">_xll.RiskPercentile(K96,K93)</f>
        <v>#NAME?</v>
      </c>
      <c r="N93" s="105"/>
      <c r="O93" s="4">
        <v>0.75</v>
      </c>
      <c r="P93" s="135" t="e">
        <f ca="1">_xll.RiskPercentile(O96,O93)</f>
        <v>#NAME?</v>
      </c>
      <c r="R93" s="98"/>
      <c r="S93" s="4">
        <v>0.75</v>
      </c>
      <c r="T93" s="248" t="e">
        <f ca="1">_xll.RiskPercentile(S96,S93)</f>
        <v>#NAME?</v>
      </c>
      <c r="V93" s="98"/>
      <c r="W93" s="4">
        <v>0.75</v>
      </c>
      <c r="X93" s="256" t="e">
        <f ca="1">_xll.RiskPercentile(W96,W93)</f>
        <v>#NAME?</v>
      </c>
      <c r="Z93" s="98"/>
      <c r="AA93" s="4">
        <v>0.75</v>
      </c>
      <c r="AB93" s="132" t="e">
        <f ca="1">_xll.RiskPercentile(AA96,AA93)</f>
        <v>#NAME?</v>
      </c>
      <c r="AD93" s="98"/>
      <c r="AE93" s="4">
        <v>0.75</v>
      </c>
      <c r="AF93" s="256" t="e">
        <f ca="1">_xll.RiskPercentile(AE96,AE93)</f>
        <v>#NAME?</v>
      </c>
      <c r="AH93" s="110">
        <v>0.25</v>
      </c>
      <c r="AI93" s="21"/>
      <c r="AJ93" s="56" t="e">
        <f ca="1">_xll.RiskPercentile($AJ$86,$AH93)</f>
        <v>#NAME?</v>
      </c>
      <c r="AK93" s="6"/>
      <c r="AL93" s="60" t="e">
        <f ca="1">_xll.RiskPercentile($C$96,$AH93)</f>
        <v>#NAME?</v>
      </c>
      <c r="AM93" s="110" t="e">
        <f ca="1">_xll.RiskPercentile($G$96,$AH93)</f>
        <v>#NAME?</v>
      </c>
      <c r="AN93" s="110" t="e">
        <f ca="1">_xll.RiskPercentile($K$96,$AH93)</f>
        <v>#NAME?</v>
      </c>
      <c r="AO93" s="60" t="e">
        <f ca="1">_xll.RiskPercentile($O$96,$AH93)</f>
        <v>#NAME?</v>
      </c>
      <c r="AP93" s="65" t="e">
        <f ca="1">_xll.RiskPercentile($S$96,$AH93)</f>
        <v>#NAME?</v>
      </c>
      <c r="AQ93" s="128" t="e">
        <f ca="1">_xll.RiskPercentile($W$96,$AH93)</f>
        <v>#NAME?</v>
      </c>
      <c r="AR93" s="110" t="e">
        <f ca="1">_xll.RiskPercentile($AA$96,$AH93)</f>
        <v>#NAME?</v>
      </c>
      <c r="AS93" s="226" t="e">
        <f ca="1">_xll.RiskPercentile($AE$96,$AH93)</f>
        <v>#NAME?</v>
      </c>
      <c r="AT93" s="275"/>
      <c r="AV93" s="72"/>
      <c r="AW93" s="72"/>
      <c r="AX93" s="72"/>
      <c r="AY93" s="72"/>
      <c r="AZ93" s="72">
        <v>0</v>
      </c>
      <c r="BA93" s="72">
        <f t="shared" si="4"/>
        <v>0</v>
      </c>
      <c r="BB93" s="392">
        <f t="shared" si="3"/>
        <v>0</v>
      </c>
    </row>
    <row r="94" spans="2:56" s="2" customFormat="1" x14ac:dyDescent="0.25">
      <c r="B94" s="382"/>
      <c r="C94" s="4">
        <v>0.99</v>
      </c>
      <c r="D94" s="255" t="e">
        <f ca="1">_xll.RiskPercentile(C96,C94)</f>
        <v>#NAME?</v>
      </c>
      <c r="F94" s="385"/>
      <c r="G94" s="4">
        <v>0.99</v>
      </c>
      <c r="H94" s="134" t="e">
        <f ca="1">_xll.RiskPercentile(G96,G94)</f>
        <v>#NAME?</v>
      </c>
      <c r="J94" s="386"/>
      <c r="K94" s="4">
        <v>0.99</v>
      </c>
      <c r="L94" s="132" t="e">
        <f ca="1">_xll.RiskPercentile(K96,K94)</f>
        <v>#NAME?</v>
      </c>
      <c r="N94" s="105"/>
      <c r="O94" s="4">
        <v>0.99</v>
      </c>
      <c r="P94" s="135" t="e">
        <f ca="1">_xll.RiskPercentile(O96,O94)</f>
        <v>#NAME?</v>
      </c>
      <c r="R94" s="98"/>
      <c r="S94" s="4">
        <v>0.99</v>
      </c>
      <c r="T94" s="248" t="e">
        <f ca="1">_xll.RiskPercentile(S96,S94)</f>
        <v>#NAME?</v>
      </c>
      <c r="V94" s="98"/>
      <c r="W94" s="4">
        <v>0.99</v>
      </c>
      <c r="X94" s="256" t="e">
        <f ca="1">_xll.RiskPercentile(W96,W94)</f>
        <v>#NAME?</v>
      </c>
      <c r="Z94" s="98"/>
      <c r="AA94" s="4">
        <v>0.99</v>
      </c>
      <c r="AB94" s="132" t="e">
        <f ca="1">_xll.RiskPercentile(AA96,AA94)</f>
        <v>#NAME?</v>
      </c>
      <c r="AD94" s="98"/>
      <c r="AE94" s="4">
        <v>0.99</v>
      </c>
      <c r="AF94" s="256" t="e">
        <f ca="1">_xll.RiskPercentile(AE96,AE94)</f>
        <v>#NAME?</v>
      </c>
      <c r="AH94" s="113">
        <v>0.33300000000000002</v>
      </c>
      <c r="AI94" s="18"/>
      <c r="AJ94" s="59" t="e">
        <f ca="1">_xll.RiskPercentile($AJ$86,$AH94)</f>
        <v>#NAME?</v>
      </c>
      <c r="AK94" s="7"/>
      <c r="AL94" s="63" t="e">
        <f ca="1">_xll.RiskPercentile($C$96,$AH94)</f>
        <v>#NAME?</v>
      </c>
      <c r="AM94" s="113" t="e">
        <f ca="1">_xll.RiskPercentile($G$96,$AH94)</f>
        <v>#NAME?</v>
      </c>
      <c r="AN94" s="113" t="e">
        <f ca="1">_xll.RiskPercentile($K$96,$AH94)</f>
        <v>#NAME?</v>
      </c>
      <c r="AO94" s="63" t="e">
        <f ca="1">_xll.RiskPercentile($O$96,$AH94)</f>
        <v>#NAME?</v>
      </c>
      <c r="AP94" s="19" t="e">
        <f ca="1">_xll.RiskPercentile($S$96,$AH94)</f>
        <v>#NAME?</v>
      </c>
      <c r="AQ94" s="131" t="e">
        <f ca="1">_xll.RiskPercentile($W$96,$AH94)</f>
        <v>#NAME?</v>
      </c>
      <c r="AR94" s="113" t="e">
        <f ca="1">_xll.RiskPercentile($AA$96,$AH94)</f>
        <v>#NAME?</v>
      </c>
      <c r="AS94" s="228" t="e">
        <f ca="1">_xll.RiskPercentile($AE$96,$AH94)</f>
        <v>#NAME?</v>
      </c>
      <c r="AT94" s="276"/>
      <c r="AV94" s="72"/>
      <c r="AW94" s="72"/>
      <c r="AX94" s="72"/>
      <c r="AY94" s="72"/>
      <c r="AZ94" s="72">
        <v>0</v>
      </c>
      <c r="BA94" s="72">
        <f t="shared" si="4"/>
        <v>0</v>
      </c>
      <c r="BB94" s="392">
        <f t="shared" si="3"/>
        <v>0</v>
      </c>
    </row>
    <row r="95" spans="2:56" s="2" customFormat="1" x14ac:dyDescent="0.25">
      <c r="B95" s="32"/>
      <c r="C95" s="1"/>
      <c r="D95" s="35"/>
      <c r="F95" s="32"/>
      <c r="G95" s="1"/>
      <c r="H95" s="35"/>
      <c r="J95" s="32"/>
      <c r="K95" s="1"/>
      <c r="L95" s="35"/>
      <c r="N95" s="32"/>
      <c r="O95" s="1"/>
      <c r="P95" s="35"/>
      <c r="R95" s="32"/>
      <c r="S95" s="1"/>
      <c r="T95" s="35"/>
      <c r="V95" s="32"/>
      <c r="W95" s="1"/>
      <c r="X95" s="35"/>
      <c r="Z95" s="32"/>
      <c r="AA95" s="1"/>
      <c r="AB95" s="35"/>
      <c r="AD95" s="32"/>
      <c r="AE95" s="1"/>
      <c r="AF95" s="35"/>
      <c r="AH95" s="112">
        <v>0.5</v>
      </c>
      <c r="AI95" s="24"/>
      <c r="AJ95" s="58" t="e">
        <f ca="1">_xll.RiskPercentile($AJ$86,$AH95)</f>
        <v>#NAME?</v>
      </c>
      <c r="AK95" s="124"/>
      <c r="AL95" s="62" t="e">
        <f ca="1">_xll.RiskPercentile($C$96,$AH95)</f>
        <v>#NAME?</v>
      </c>
      <c r="AM95" s="112" t="e">
        <f ca="1">_xll.RiskPercentile($G$96,$AH95)</f>
        <v>#NAME?</v>
      </c>
      <c r="AN95" s="112" t="e">
        <f ca="1">_xll.RiskPercentile($K$96,$AH95)</f>
        <v>#NAME?</v>
      </c>
      <c r="AO95" s="62" t="e">
        <f ca="1">_xll.RiskPercentile($O$96,$AH95)</f>
        <v>#NAME?</v>
      </c>
      <c r="AP95" s="66" t="e">
        <f ca="1">_xll.RiskPercentile($S$96,$AH95)</f>
        <v>#NAME?</v>
      </c>
      <c r="AQ95" s="130" t="e">
        <f ca="1">_xll.RiskPercentile($W$96,$AH95)</f>
        <v>#NAME?</v>
      </c>
      <c r="AR95" s="112" t="e">
        <f ca="1">_xll.RiskPercentile($AA$96,$AH95)</f>
        <v>#NAME?</v>
      </c>
      <c r="AS95" s="229" t="e">
        <f ca="1">_xll.RiskPercentile($AE$96,$AH95)</f>
        <v>#NAME?</v>
      </c>
      <c r="AT95" s="276"/>
      <c r="AV95" s="71" t="s">
        <v>104</v>
      </c>
      <c r="AW95" s="70"/>
      <c r="AX95" s="70"/>
      <c r="AY95" s="70"/>
      <c r="AZ95" s="70" t="s">
        <v>105</v>
      </c>
      <c r="BA95" s="72">
        <f>SUM(BA89:BA94)</f>
        <v>0.61008600000000013</v>
      </c>
      <c r="BB95" s="15">
        <f>BA95/$BA$95</f>
        <v>1</v>
      </c>
    </row>
    <row r="96" spans="2:56" s="2" customFormat="1" x14ac:dyDescent="0.25">
      <c r="B96" s="32" t="str">
        <f>B86</f>
        <v>P_N0a_Consum_Poins</v>
      </c>
      <c r="C96" s="244" t="e">
        <f ca="1">A0!C96</f>
        <v>#NAME?</v>
      </c>
      <c r="D96" s="35" t="s">
        <v>325</v>
      </c>
      <c r="F96" s="32" t="str">
        <f>F86</f>
        <v>P_N0b_Prop_Import</v>
      </c>
      <c r="G96" s="243" t="e">
        <f ca="1">A0!G96</f>
        <v>#NAME?</v>
      </c>
      <c r="H96" s="35" t="s">
        <v>325</v>
      </c>
      <c r="J96" s="32" t="str">
        <f>J86</f>
        <v>P_N0c_Prop_InfCountry_E0b</v>
      </c>
      <c r="K96" s="238" t="e">
        <f ca="1">A0!K96</f>
        <v>#NAME?</v>
      </c>
      <c r="L96" s="35" t="s">
        <v>325</v>
      </c>
      <c r="N96" s="32" t="str">
        <f>N86</f>
        <v>P_E1_Conv_Packs2Pcs</v>
      </c>
      <c r="O96" s="242">
        <f>A0!O96</f>
        <v>1463.1999999999998</v>
      </c>
      <c r="P96" s="35" t="s">
        <v>325</v>
      </c>
      <c r="R96" s="32" t="str">
        <f>R86</f>
        <v>P_E2a_Prop_Inf</v>
      </c>
      <c r="S96" s="247" t="e">
        <f ca="1">A0!S96</f>
        <v>#NAME?</v>
      </c>
      <c r="T96" s="35" t="s">
        <v>325</v>
      </c>
      <c r="V96" s="32" t="str">
        <f>V86</f>
        <v>Surv_E2b_PreExport</v>
      </c>
      <c r="W96" s="257" t="e">
        <f ca="1">A0!W96</f>
        <v>#NAME?</v>
      </c>
      <c r="X96" s="35" t="s">
        <v>325</v>
      </c>
      <c r="Z96" s="32" t="str">
        <f>Z86</f>
        <v>P_E3_Surv_Transp</v>
      </c>
      <c r="AA96" s="238">
        <f>A0!AA96</f>
        <v>1</v>
      </c>
      <c r="AB96" s="35" t="s">
        <v>325</v>
      </c>
      <c r="AD96" s="32" t="str">
        <f>AD86</f>
        <v>P_E4_Surv_Insp</v>
      </c>
      <c r="AE96" s="257" t="e">
        <f ca="1">A0!AE96</f>
        <v>#NAME?</v>
      </c>
      <c r="AF96" s="35" t="s">
        <v>325</v>
      </c>
      <c r="AH96" s="113">
        <v>0.66700000000000004</v>
      </c>
      <c r="AI96" s="18"/>
      <c r="AJ96" s="59" t="e">
        <f ca="1">_xll.RiskPercentile($AJ$86,$AH96)</f>
        <v>#NAME?</v>
      </c>
      <c r="AK96" s="7"/>
      <c r="AL96" s="63" t="e">
        <f ca="1">_xll.RiskPercentile($C$96,$AH96)</f>
        <v>#NAME?</v>
      </c>
      <c r="AM96" s="113" t="e">
        <f ca="1">_xll.RiskPercentile($G$96,$AH96)</f>
        <v>#NAME?</v>
      </c>
      <c r="AN96" s="113" t="e">
        <f ca="1">_xll.RiskPercentile($K$96,$AH96)</f>
        <v>#NAME?</v>
      </c>
      <c r="AO96" s="63" t="e">
        <f ca="1">_xll.RiskPercentile($O$96,$AH96)</f>
        <v>#NAME?</v>
      </c>
      <c r="AP96" s="19" t="e">
        <f ca="1">_xll.RiskPercentile($S$96,$AH96)</f>
        <v>#NAME?</v>
      </c>
      <c r="AQ96" s="131" t="e">
        <f ca="1">_xll.RiskPercentile($W$96,$AH96)</f>
        <v>#NAME?</v>
      </c>
      <c r="AR96" s="113" t="e">
        <f ca="1">_xll.RiskPercentile($AA$96,$AH96)</f>
        <v>#NAME?</v>
      </c>
      <c r="AS96" s="228" t="e">
        <f ca="1">_xll.RiskPercentile($AE$96,$AH96)</f>
        <v>#NAME?</v>
      </c>
      <c r="AT96" s="276"/>
      <c r="AV96" s="67"/>
      <c r="AW96" s="67"/>
      <c r="AX96" s="67"/>
      <c r="AY96" s="67"/>
      <c r="AZ96" s="67"/>
      <c r="BA96" s="67"/>
      <c r="BB96" s="67"/>
    </row>
    <row r="97" spans="2:56" s="2" customFormat="1" x14ac:dyDescent="0.25">
      <c r="B97" s="36"/>
      <c r="C97" s="6"/>
      <c r="D97" s="28"/>
      <c r="F97" s="36"/>
      <c r="G97" s="37"/>
      <c r="H97" s="38"/>
      <c r="J97" s="36"/>
      <c r="K97" s="37"/>
      <c r="L97" s="38"/>
      <c r="N97" s="39"/>
      <c r="O97" s="104"/>
      <c r="P97" s="38"/>
      <c r="R97" s="36"/>
      <c r="S97" s="37"/>
      <c r="T97" s="38"/>
      <c r="V97" s="36"/>
      <c r="W97" s="37"/>
      <c r="X97" s="38"/>
      <c r="Z97" s="36"/>
      <c r="AA97" s="37"/>
      <c r="AB97" s="38"/>
      <c r="AD97" s="36"/>
      <c r="AE97" s="37"/>
      <c r="AF97" s="38"/>
      <c r="AH97" s="110">
        <v>0.75</v>
      </c>
      <c r="AI97" s="21"/>
      <c r="AJ97" s="56" t="e">
        <f ca="1">_xll.RiskPercentile($AJ$86,$AH97)</f>
        <v>#NAME?</v>
      </c>
      <c r="AK97" s="6"/>
      <c r="AL97" s="60" t="e">
        <f ca="1">_xll.RiskPercentile($C$96,$AH97)</f>
        <v>#NAME?</v>
      </c>
      <c r="AM97" s="110" t="e">
        <f ca="1">_xll.RiskPercentile($G$96,$AH97)</f>
        <v>#NAME?</v>
      </c>
      <c r="AN97" s="110" t="e">
        <f ca="1">_xll.RiskPercentile($K$96,$AH97)</f>
        <v>#NAME?</v>
      </c>
      <c r="AO97" s="60" t="e">
        <f ca="1">_xll.RiskPercentile($O$96,$AH97)</f>
        <v>#NAME?</v>
      </c>
      <c r="AP97" s="65" t="e">
        <f ca="1">_xll.RiskPercentile($S$96,$AH97)</f>
        <v>#NAME?</v>
      </c>
      <c r="AQ97" s="128" t="e">
        <f ca="1">_xll.RiskPercentile($W$96,$AH97)</f>
        <v>#NAME?</v>
      </c>
      <c r="AR97" s="110" t="e">
        <f ca="1">_xll.RiskPercentile($AA$96,$AH97)</f>
        <v>#NAME?</v>
      </c>
      <c r="AS97" s="226" t="e">
        <f ca="1">_xll.RiskPercentile($AE$96,$AH97)</f>
        <v>#NAME?</v>
      </c>
      <c r="AT97" s="275"/>
      <c r="AV97" s="67"/>
      <c r="AW97" s="67"/>
      <c r="AX97" s="67"/>
      <c r="AY97" s="67"/>
      <c r="AZ97" s="67"/>
      <c r="BA97" s="67"/>
      <c r="BB97" s="67"/>
    </row>
    <row r="98" spans="2:56" s="2" customFormat="1" x14ac:dyDescent="0.25">
      <c r="B98" s="36"/>
      <c r="C98" s="37"/>
      <c r="D98" s="38"/>
      <c r="F98" s="39"/>
      <c r="G98" s="6"/>
      <c r="H98" s="38"/>
      <c r="J98" s="39"/>
      <c r="K98" s="6"/>
      <c r="L98" s="38"/>
      <c r="N98" s="39"/>
      <c r="O98" s="103"/>
      <c r="P98" s="38"/>
      <c r="R98" s="117"/>
      <c r="S98" s="6"/>
      <c r="T98" s="38"/>
      <c r="V98" s="98"/>
      <c r="W98" s="9"/>
      <c r="X98" s="38"/>
      <c r="Z98"/>
      <c r="AA98"/>
      <c r="AB98" s="38"/>
      <c r="AD98" s="98"/>
      <c r="AE98" s="9"/>
      <c r="AF98" s="38"/>
      <c r="AH98" s="111">
        <v>0.83299999999999996</v>
      </c>
      <c r="AI98" s="16"/>
      <c r="AJ98" s="57" t="e">
        <f ca="1">_xll.RiskPercentile($AJ$86,$AH98)</f>
        <v>#NAME?</v>
      </c>
      <c r="AK98" s="6"/>
      <c r="AL98" s="61" t="e">
        <f ca="1">_xll.RiskPercentile($C$96,$AH98)</f>
        <v>#NAME?</v>
      </c>
      <c r="AM98" s="111" t="e">
        <f ca="1">_xll.RiskPercentile($G$96,$AH98)</f>
        <v>#NAME?</v>
      </c>
      <c r="AN98" s="111" t="e">
        <f ca="1">_xll.RiskPercentile($K$96,$AH98)</f>
        <v>#NAME?</v>
      </c>
      <c r="AO98" s="61" t="e">
        <f ca="1">_xll.RiskPercentile($O$96,$AH98)</f>
        <v>#NAME?</v>
      </c>
      <c r="AP98" s="50" t="e">
        <f ca="1">_xll.RiskPercentile($S$96,$AH98)</f>
        <v>#NAME?</v>
      </c>
      <c r="AQ98" s="129" t="e">
        <f ca="1">_xll.RiskPercentile($W$96,$AH98)</f>
        <v>#NAME?</v>
      </c>
      <c r="AR98" s="111" t="e">
        <f ca="1">_xll.RiskPercentile($AA$96,$AH98)</f>
        <v>#NAME?</v>
      </c>
      <c r="AS98" s="227" t="e">
        <f ca="1">_xll.RiskPercentile($AE$96,$AH98)</f>
        <v>#NAME?</v>
      </c>
      <c r="AT98" s="275"/>
      <c r="AV98" s="67"/>
      <c r="AW98" s="67"/>
      <c r="AX98" s="67"/>
      <c r="AY98" s="67"/>
      <c r="AZ98" s="67"/>
      <c r="BA98" s="67"/>
      <c r="BB98" s="67"/>
    </row>
    <row r="99" spans="2:56" s="2" customFormat="1" x14ac:dyDescent="0.25">
      <c r="B99" s="39"/>
      <c r="C99" s="6"/>
      <c r="D99" s="28"/>
      <c r="F99" s="39"/>
      <c r="G99" s="6"/>
      <c r="H99" s="38"/>
      <c r="J99" s="39"/>
      <c r="K99" s="6"/>
      <c r="L99" s="38"/>
      <c r="N99" s="32"/>
      <c r="O99" s="9"/>
      <c r="P99" s="102"/>
      <c r="R99" s="39"/>
      <c r="S99" s="6"/>
      <c r="T99" s="38"/>
      <c r="V99" s="98"/>
      <c r="W99" s="9"/>
      <c r="X99" s="38"/>
      <c r="Z99"/>
      <c r="AA99"/>
      <c r="AB99" s="38"/>
      <c r="AD99" s="98"/>
      <c r="AE99" s="9"/>
      <c r="AF99" s="38"/>
      <c r="AH99" s="111">
        <v>0.9</v>
      </c>
      <c r="AI99" s="16"/>
      <c r="AJ99" s="57" t="e">
        <f ca="1">_xll.RiskPercentile($AJ$86,$AH99)</f>
        <v>#NAME?</v>
      </c>
      <c r="AK99" s="6"/>
      <c r="AL99" s="61" t="e">
        <f ca="1">_xll.RiskPercentile($C$96,$AH99)</f>
        <v>#NAME?</v>
      </c>
      <c r="AM99" s="111" t="e">
        <f ca="1">_xll.RiskPercentile($G$96,$AH99)</f>
        <v>#NAME?</v>
      </c>
      <c r="AN99" s="111" t="e">
        <f ca="1">_xll.RiskPercentile($K$96,$AH99)</f>
        <v>#NAME?</v>
      </c>
      <c r="AO99" s="61" t="e">
        <f ca="1">_xll.RiskPercentile($O$96,$AH99)</f>
        <v>#NAME?</v>
      </c>
      <c r="AP99" s="50" t="e">
        <f ca="1">_xll.RiskPercentile($S$96,$AH99)</f>
        <v>#NAME?</v>
      </c>
      <c r="AQ99" s="129" t="e">
        <f ca="1">_xll.RiskPercentile($W$96,$AH99)</f>
        <v>#NAME?</v>
      </c>
      <c r="AR99" s="111" t="e">
        <f ca="1">_xll.RiskPercentile($AA$96,$AH99)</f>
        <v>#NAME?</v>
      </c>
      <c r="AS99" s="227" t="e">
        <f ca="1">_xll.RiskPercentile($AE$96,$AH99)</f>
        <v>#NAME?</v>
      </c>
      <c r="AT99" s="275"/>
      <c r="AV99" s="67"/>
      <c r="AW99" s="67"/>
      <c r="AX99" s="67"/>
      <c r="AY99" s="67"/>
      <c r="AZ99" s="67"/>
      <c r="BA99" s="67"/>
      <c r="BB99" s="67"/>
    </row>
    <row r="100" spans="2:56" s="2" customFormat="1" x14ac:dyDescent="0.25">
      <c r="B100" s="39"/>
      <c r="C100" s="6"/>
      <c r="D100" s="28"/>
      <c r="F100" s="39"/>
      <c r="G100" s="6"/>
      <c r="H100" s="38"/>
      <c r="J100" s="39"/>
      <c r="K100" s="6"/>
      <c r="L100" s="38"/>
      <c r="N100" s="39"/>
      <c r="O100" s="149"/>
      <c r="P100" s="102"/>
      <c r="R100" s="39"/>
      <c r="S100" s="6"/>
      <c r="T100" s="38"/>
      <c r="V100" s="98"/>
      <c r="W100" s="9"/>
      <c r="X100" s="38"/>
      <c r="Z100"/>
      <c r="AA100"/>
      <c r="AB100" s="38"/>
      <c r="AD100" s="98"/>
      <c r="AE100" s="9"/>
      <c r="AF100" s="38"/>
      <c r="AH100" s="111">
        <v>0.95</v>
      </c>
      <c r="AI100" s="16"/>
      <c r="AJ100" s="57" t="e">
        <f ca="1">_xll.RiskPercentile($AJ$86,$AH100)</f>
        <v>#NAME?</v>
      </c>
      <c r="AK100" s="6"/>
      <c r="AL100" s="61" t="e">
        <f ca="1">_xll.RiskPercentile($C$96,$AH100)</f>
        <v>#NAME?</v>
      </c>
      <c r="AM100" s="111" t="e">
        <f ca="1">_xll.RiskPercentile($G$96,$AH100)</f>
        <v>#NAME?</v>
      </c>
      <c r="AN100" s="111" t="e">
        <f ca="1">_xll.RiskPercentile($K$96,$AH100)</f>
        <v>#NAME?</v>
      </c>
      <c r="AO100" s="61" t="e">
        <f ca="1">_xll.RiskPercentile($O$96,$AH100)</f>
        <v>#NAME?</v>
      </c>
      <c r="AP100" s="50" t="e">
        <f ca="1">_xll.RiskPercentile($S$96,$AH100)</f>
        <v>#NAME?</v>
      </c>
      <c r="AQ100" s="129" t="e">
        <f ca="1">_xll.RiskPercentile($W$96,$AH100)</f>
        <v>#NAME?</v>
      </c>
      <c r="AR100" s="111" t="e">
        <f ca="1">_xll.RiskPercentile($AA$96,$AH100)</f>
        <v>#NAME?</v>
      </c>
      <c r="AS100" s="227" t="e">
        <f ca="1">_xll.RiskPercentile($AE$96,$AH100)</f>
        <v>#NAME?</v>
      </c>
      <c r="AT100" s="275"/>
      <c r="AV100" s="67"/>
      <c r="AW100" s="67"/>
      <c r="AX100" s="67"/>
      <c r="AY100" s="67"/>
      <c r="AZ100" s="67"/>
      <c r="BA100" s="67"/>
      <c r="BB100" s="67"/>
    </row>
    <row r="101" spans="2:56" s="2" customFormat="1" x14ac:dyDescent="0.25">
      <c r="B101" s="39"/>
      <c r="C101" s="6"/>
      <c r="D101" s="28"/>
      <c r="F101" s="39"/>
      <c r="G101" s="6"/>
      <c r="H101" s="38"/>
      <c r="J101" s="39"/>
      <c r="K101" s="6"/>
      <c r="L101" s="38"/>
      <c r="N101" s="39"/>
      <c r="O101" s="150"/>
      <c r="P101" s="102"/>
      <c r="R101" s="39"/>
      <c r="S101" s="6"/>
      <c r="T101" s="38"/>
      <c r="V101" s="98"/>
      <c r="W101" s="9"/>
      <c r="X101" s="38"/>
      <c r="Z101"/>
      <c r="AA101"/>
      <c r="AB101" s="38"/>
      <c r="AD101" s="98"/>
      <c r="AE101" s="9"/>
      <c r="AF101" s="38"/>
      <c r="AH101" s="110">
        <v>0.99</v>
      </c>
      <c r="AI101" s="21"/>
      <c r="AJ101" s="56" t="e">
        <f ca="1">_xll.RiskPercentile($AJ$86,$AH101)</f>
        <v>#NAME?</v>
      </c>
      <c r="AK101" s="6"/>
      <c r="AL101" s="60" t="e">
        <f ca="1">_xll.RiskPercentile($C$96,$AH101)</f>
        <v>#NAME?</v>
      </c>
      <c r="AM101" s="110" t="e">
        <f ca="1">_xll.RiskPercentile($G$96,$AH101)</f>
        <v>#NAME?</v>
      </c>
      <c r="AN101" s="110" t="e">
        <f ca="1">_xll.RiskPercentile($K$96,$AH101)</f>
        <v>#NAME?</v>
      </c>
      <c r="AO101" s="60" t="e">
        <f ca="1">_xll.RiskPercentile($O$96,$AH101)</f>
        <v>#NAME?</v>
      </c>
      <c r="AP101" s="65" t="e">
        <f ca="1">_xll.RiskPercentile($S$96,$AH101)</f>
        <v>#NAME?</v>
      </c>
      <c r="AQ101" s="128" t="e">
        <f ca="1">_xll.RiskPercentile($W$96,$AH101)</f>
        <v>#NAME?</v>
      </c>
      <c r="AR101" s="110" t="e">
        <f ca="1">_xll.RiskPercentile($AA$96,$AH101)</f>
        <v>#NAME?</v>
      </c>
      <c r="AS101" s="226" t="e">
        <f ca="1">_xll.RiskPercentile($AE$96,$AH101)</f>
        <v>#NAME?</v>
      </c>
      <c r="AT101" s="275"/>
      <c r="AV101" s="67"/>
      <c r="AW101" s="67"/>
      <c r="AX101" s="67"/>
      <c r="AY101" s="67"/>
      <c r="AZ101" s="67"/>
      <c r="BA101" s="67"/>
      <c r="BB101" s="67"/>
    </row>
    <row r="102" spans="2:56" s="2" customFormat="1" x14ac:dyDescent="0.25">
      <c r="B102" s="39"/>
      <c r="C102" s="6"/>
      <c r="D102" s="28"/>
      <c r="F102" s="39"/>
      <c r="G102" s="6"/>
      <c r="H102" s="38"/>
      <c r="J102" s="39"/>
      <c r="K102" s="6"/>
      <c r="L102" s="38"/>
      <c r="N102" s="105"/>
      <c r="O102" s="108"/>
      <c r="P102" s="102"/>
      <c r="R102" s="39"/>
      <c r="S102" s="6"/>
      <c r="T102" s="38"/>
      <c r="V102" s="98"/>
      <c r="W102" s="9"/>
      <c r="X102" s="38"/>
      <c r="Z102"/>
      <c r="AA102"/>
      <c r="AB102" s="38"/>
      <c r="AD102" s="98"/>
      <c r="AE102" s="9"/>
      <c r="AF102" s="38"/>
      <c r="AH102" s="17" t="s">
        <v>110</v>
      </c>
      <c r="AI102" s="18"/>
      <c r="AJ102" s="59" t="e">
        <f ca="1">_xll.RiskMean($AJ$86)</f>
        <v>#NAME?</v>
      </c>
      <c r="AK102" s="7"/>
      <c r="AL102" s="63" t="e">
        <f ca="1">_xll.RiskMean($C$96)</f>
        <v>#NAME?</v>
      </c>
      <c r="AM102" s="113" t="e">
        <f ca="1">_xll.RiskMean($G$96)</f>
        <v>#NAME?</v>
      </c>
      <c r="AN102" s="113" t="e">
        <f ca="1">_xll.RiskMean($K$96)</f>
        <v>#NAME?</v>
      </c>
      <c r="AO102" s="63" t="e">
        <f ca="1">_xll.RiskMean($O$96)</f>
        <v>#NAME?</v>
      </c>
      <c r="AP102" s="19" t="e">
        <f ca="1">_xll.RiskMean($S$96)</f>
        <v>#NAME?</v>
      </c>
      <c r="AQ102" s="131" t="e">
        <f ca="1">_xll.RiskMean($W$96)</f>
        <v>#NAME?</v>
      </c>
      <c r="AR102" s="113" t="e">
        <f ca="1">_xll.RiskMean($AA$96)</f>
        <v>#NAME?</v>
      </c>
      <c r="AS102" s="228" t="e">
        <f ca="1">_xll.RiskMean($AE$96)</f>
        <v>#NAME?</v>
      </c>
      <c r="AT102" s="276"/>
      <c r="AV102" s="67"/>
      <c r="AW102" s="67"/>
      <c r="AX102" s="67"/>
      <c r="AY102" s="67"/>
      <c r="AZ102" s="67"/>
      <c r="BA102" s="67"/>
      <c r="BB102" s="67"/>
    </row>
    <row r="103" spans="2:56" s="2" customFormat="1" x14ac:dyDescent="0.25">
      <c r="B103" s="39"/>
      <c r="C103" s="6"/>
      <c r="D103" s="28"/>
      <c r="F103" s="39"/>
      <c r="G103" s="6"/>
      <c r="H103" s="28"/>
      <c r="J103" s="39"/>
      <c r="K103" s="6"/>
      <c r="L103" s="28"/>
      <c r="N103" s="107"/>
      <c r="O103" s="151"/>
      <c r="P103" s="106"/>
      <c r="R103" s="39"/>
      <c r="S103" s="6"/>
      <c r="T103" s="28"/>
      <c r="V103" s="39"/>
      <c r="W103" s="6"/>
      <c r="X103" s="28"/>
      <c r="Z103" s="39"/>
      <c r="AA103" s="6"/>
      <c r="AB103" s="28"/>
      <c r="AD103" s="39"/>
      <c r="AE103" s="6"/>
      <c r="AF103" s="28"/>
      <c r="AH103" s="17" t="s">
        <v>111</v>
      </c>
      <c r="AI103" s="18"/>
      <c r="AJ103" s="59" t="e">
        <f ca="1">_xll.RiskStdDev($AJ$86)</f>
        <v>#NAME?</v>
      </c>
      <c r="AK103" s="7"/>
      <c r="AL103" s="63" t="e">
        <f ca="1">_xll.RiskStdDev($C$96)</f>
        <v>#NAME?</v>
      </c>
      <c r="AM103" s="113" t="e">
        <f ca="1">_xll.RiskStdDev($G$96)</f>
        <v>#NAME?</v>
      </c>
      <c r="AN103" s="113" t="e">
        <f ca="1">_xll.RiskStdDev($K$96)</f>
        <v>#NAME?</v>
      </c>
      <c r="AO103" s="63" t="e">
        <f ca="1">_xll.RiskStdDev($O$96)</f>
        <v>#NAME?</v>
      </c>
      <c r="AP103" s="19" t="e">
        <f ca="1">_xll.RiskStdDev($S$96)</f>
        <v>#NAME?</v>
      </c>
      <c r="AQ103" s="131" t="e">
        <f ca="1">_xll.RiskStdDev($W$96)</f>
        <v>#NAME?</v>
      </c>
      <c r="AR103" s="113" t="e">
        <f ca="1">_xll.RiskStdDev($AA$96)</f>
        <v>#NAME?</v>
      </c>
      <c r="AS103" s="228" t="e">
        <f ca="1">_xll.RiskStdDev($AE$96)</f>
        <v>#NAME?</v>
      </c>
      <c r="AT103" s="276"/>
      <c r="AV103" s="67"/>
      <c r="AW103" s="67"/>
      <c r="AX103" s="67"/>
      <c r="AY103" s="67"/>
      <c r="AZ103" s="67"/>
      <c r="BA103" s="67"/>
      <c r="BB103" s="67"/>
    </row>
    <row r="104" spans="2:56" s="2" customFormat="1" x14ac:dyDescent="0.25">
      <c r="B104" s="164"/>
      <c r="C104" s="165"/>
      <c r="D104" s="166"/>
      <c r="F104" s="164"/>
      <c r="G104" s="165"/>
      <c r="H104" s="166"/>
      <c r="J104" s="164"/>
      <c r="K104" s="165"/>
      <c r="L104" s="166"/>
      <c r="N104" s="105"/>
      <c r="O104" s="9"/>
      <c r="P104" s="102"/>
      <c r="R104" s="164"/>
      <c r="S104" s="165"/>
      <c r="T104" s="166"/>
      <c r="V104" s="164"/>
      <c r="W104" s="165"/>
      <c r="X104" s="166"/>
      <c r="Z104" s="164"/>
      <c r="AA104" s="165"/>
      <c r="AB104" s="166"/>
      <c r="AD104" s="164"/>
      <c r="AE104" s="165"/>
      <c r="AF104" s="166"/>
      <c r="AH104" s="29"/>
      <c r="AI104" s="30"/>
      <c r="AJ104" s="30"/>
      <c r="AK104" s="49"/>
      <c r="AL104" s="30"/>
      <c r="AM104" s="30"/>
      <c r="AN104" s="30"/>
      <c r="AO104" s="30"/>
      <c r="AP104" s="30"/>
      <c r="AQ104" s="30"/>
      <c r="AR104" s="37"/>
      <c r="AS104" s="31"/>
      <c r="AT104" s="178"/>
      <c r="AV104" s="67"/>
      <c r="AW104" s="67"/>
      <c r="AX104" s="67"/>
      <c r="AY104" s="67"/>
      <c r="AZ104" s="67"/>
      <c r="BA104" s="67"/>
      <c r="BB104" s="67"/>
    </row>
    <row r="105" spans="2:56" s="2" customFormat="1" x14ac:dyDescent="0.25">
      <c r="B105" s="39"/>
      <c r="C105" s="6"/>
      <c r="D105" s="28"/>
      <c r="F105" s="36"/>
      <c r="G105" s="37"/>
      <c r="H105" s="38"/>
      <c r="J105" s="36"/>
      <c r="K105" s="37"/>
      <c r="L105" s="38"/>
      <c r="N105" s="100"/>
      <c r="O105" s="101"/>
      <c r="P105" s="102"/>
      <c r="R105" s="36"/>
      <c r="S105" s="37"/>
      <c r="T105" s="38"/>
      <c r="V105" s="36"/>
      <c r="W105" s="37"/>
      <c r="X105" s="38"/>
      <c r="Z105" s="36"/>
      <c r="AA105" s="37"/>
      <c r="AB105" s="38"/>
      <c r="AD105" s="36"/>
      <c r="AE105" s="37"/>
      <c r="AF105" s="38"/>
      <c r="AR105" s="79"/>
      <c r="AT105" s="188"/>
    </row>
    <row r="106" spans="2:56" s="25" customFormat="1" ht="211.5" customHeight="1" x14ac:dyDescent="0.25">
      <c r="B106" s="41" t="e">
        <f ca="1">_xll.RiskResultsGraph(C96,B106:D106)</f>
        <v>#NAME?</v>
      </c>
      <c r="C106" s="42"/>
      <c r="D106" s="43"/>
      <c r="F106" s="41" t="e">
        <f ca="1">_xll.RiskResultsGraph(G96,F106:H106)</f>
        <v>#NAME?</v>
      </c>
      <c r="G106" s="42"/>
      <c r="H106" s="43"/>
      <c r="J106" s="41" t="e">
        <f ca="1">_xll.RiskResultsGraph(K96,J106:L106)</f>
        <v>#NAME?</v>
      </c>
      <c r="K106" s="42"/>
      <c r="L106" s="43"/>
      <c r="N106" s="41" t="e">
        <f ca="1">_xll.RiskResultsGraph(O96,N106:P106)</f>
        <v>#NAME?</v>
      </c>
      <c r="O106" s="42"/>
      <c r="P106" s="43"/>
      <c r="R106" s="41" t="e">
        <f ca="1">_xll.RiskResultsGraph(S96,R106:T106)</f>
        <v>#NAME?</v>
      </c>
      <c r="S106" s="42"/>
      <c r="T106" s="43"/>
      <c r="V106" s="41" t="e">
        <f ca="1">_xll.RiskResultsGraph(W96,V106:X106)</f>
        <v>#NAME?</v>
      </c>
      <c r="W106" s="42"/>
      <c r="X106" s="43"/>
      <c r="Z106" s="41" t="e">
        <f ca="1">_xll.RiskResultsGraph(AA96,Z106:AB106)</f>
        <v>#NAME?</v>
      </c>
      <c r="AA106" s="42"/>
      <c r="AB106" s="43"/>
      <c r="AD106" s="41" t="e">
        <f ca="1">_xll.RiskResultsGraph(AE96,AD106:AF106)</f>
        <v>#NAME?</v>
      </c>
      <c r="AE106" s="42"/>
      <c r="AF106" s="43"/>
      <c r="AH106" s="265" t="e">
        <f ca="1">_xll.RiskResultsGraph(AJ86,AH106:AK106)</f>
        <v>#NAME?</v>
      </c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V106" s="73"/>
      <c r="AW106" s="73"/>
      <c r="AX106" s="73"/>
      <c r="AY106" s="73"/>
      <c r="AZ106" s="73"/>
      <c r="BA106" s="73"/>
      <c r="BB106" s="73"/>
    </row>
    <row r="107" spans="2:56" s="2" customFormat="1" ht="211.5" customHeight="1" x14ac:dyDescent="0.25">
      <c r="B107" s="36"/>
      <c r="C107" s="37"/>
      <c r="D107" s="38"/>
      <c r="F107" s="36"/>
      <c r="G107" s="37"/>
      <c r="H107" s="38"/>
      <c r="J107" s="36"/>
      <c r="K107" s="37"/>
      <c r="L107" s="38"/>
      <c r="N107" s="36"/>
      <c r="O107" s="37"/>
      <c r="P107" s="38"/>
      <c r="R107" s="36"/>
      <c r="S107" s="37"/>
      <c r="T107" s="38"/>
      <c r="V107" s="36"/>
      <c r="W107" s="37"/>
      <c r="X107" s="38"/>
      <c r="Z107" s="36"/>
      <c r="AA107" s="37"/>
      <c r="AB107" s="38"/>
      <c r="AD107" s="36"/>
      <c r="AE107" s="37"/>
      <c r="AF107" s="3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V107" s="67"/>
      <c r="AW107" s="67"/>
      <c r="AX107" s="67"/>
      <c r="AY107" s="67"/>
      <c r="AZ107" s="67"/>
      <c r="BA107" s="67"/>
      <c r="BB107" s="67"/>
    </row>
    <row r="108" spans="2:56" s="2" customFormat="1" x14ac:dyDescent="0.25">
      <c r="B108" s="44"/>
      <c r="C108" s="30"/>
      <c r="D108" s="31"/>
      <c r="F108" s="44"/>
      <c r="G108" s="30"/>
      <c r="H108" s="31"/>
      <c r="J108" s="44"/>
      <c r="K108" s="30"/>
      <c r="L108" s="31"/>
      <c r="N108" s="44"/>
      <c r="O108" s="30"/>
      <c r="P108" s="31"/>
      <c r="R108" s="44"/>
      <c r="S108" s="30"/>
      <c r="T108" s="31"/>
      <c r="V108" s="44"/>
      <c r="W108" s="30"/>
      <c r="X108" s="31"/>
      <c r="Z108" s="44"/>
      <c r="AA108" s="30"/>
      <c r="AB108" s="31"/>
      <c r="AD108" s="44"/>
      <c r="AE108" s="30"/>
      <c r="AF108" s="31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V108" s="67"/>
      <c r="AW108" s="67"/>
      <c r="AX108" s="67"/>
      <c r="AY108" s="67"/>
      <c r="AZ108" s="67"/>
      <c r="BA108" s="67"/>
      <c r="BB108" s="67"/>
    </row>
    <row r="109" spans="2:56" s="2" customFormat="1" x14ac:dyDescent="0.25">
      <c r="B109" s="10"/>
      <c r="F109" s="10"/>
      <c r="J109" s="10"/>
      <c r="N109" s="10"/>
      <c r="R109" s="10"/>
      <c r="V109" s="10"/>
      <c r="Z109" s="10"/>
      <c r="AD109" s="10"/>
      <c r="AH109" s="10"/>
      <c r="AL109" s="10"/>
      <c r="AM109" s="10"/>
      <c r="AN109" s="10"/>
      <c r="AO109" s="10"/>
      <c r="AP109" s="10"/>
    </row>
    <row r="110" spans="2:56" s="2" customFormat="1" ht="33" customHeight="1" x14ac:dyDescent="0.4">
      <c r="B110" s="426" t="s">
        <v>182</v>
      </c>
      <c r="C110" s="426"/>
      <c r="D110" s="426"/>
      <c r="E110" s="426"/>
      <c r="F110" s="426"/>
      <c r="G110" s="426"/>
      <c r="H110" s="426"/>
      <c r="I110" s="426"/>
      <c r="J110" s="426"/>
      <c r="K110" s="426"/>
      <c r="L110" s="426"/>
      <c r="M110" s="426"/>
      <c r="N110" s="426"/>
      <c r="O110" s="426"/>
      <c r="P110" s="426"/>
      <c r="Q110" s="426"/>
      <c r="R110" s="426"/>
      <c r="S110" s="426"/>
      <c r="T110" s="426"/>
      <c r="U110" s="426"/>
      <c r="V110" s="426"/>
      <c r="W110" s="426"/>
      <c r="X110" s="426"/>
      <c r="Y110" s="426"/>
      <c r="Z110" s="426"/>
      <c r="AA110" s="426"/>
      <c r="AB110" s="426"/>
      <c r="AC110" s="426"/>
      <c r="AD110" s="426"/>
      <c r="AE110" s="426"/>
      <c r="AF110" s="426"/>
      <c r="AG110" s="426"/>
      <c r="AH110" s="426"/>
      <c r="AI110" s="426"/>
      <c r="AJ110" s="426"/>
      <c r="AK110" s="426"/>
      <c r="AL110" s="426"/>
      <c r="AM110" s="426"/>
      <c r="AN110" s="426"/>
      <c r="AO110" s="426"/>
      <c r="AP110" s="426"/>
      <c r="AQ110" s="426"/>
      <c r="AR110" s="426"/>
      <c r="AS110" s="426"/>
      <c r="AT110" s="426"/>
      <c r="AU110" s="426"/>
      <c r="AV110" s="426"/>
      <c r="AW110" s="426"/>
      <c r="AX110" s="426"/>
      <c r="AY110" s="426"/>
      <c r="AZ110" s="426"/>
      <c r="BA110" s="426"/>
      <c r="BB110" s="426"/>
      <c r="BC110" s="426"/>
      <c r="BD110" s="167"/>
    </row>
    <row r="111" spans="2:56" s="2" customFormat="1" x14ac:dyDescent="0.25">
      <c r="B111" s="10"/>
      <c r="F111" s="10"/>
      <c r="J111" s="10"/>
      <c r="N111" s="10"/>
      <c r="R111" s="10"/>
      <c r="V111" s="10"/>
      <c r="Z111" s="10"/>
      <c r="AD111" s="10"/>
    </row>
    <row r="112" spans="2:56" s="51" customFormat="1" ht="36.75" customHeight="1" x14ac:dyDescent="0.3">
      <c r="B112" s="423" t="s">
        <v>152</v>
      </c>
      <c r="C112" s="424"/>
      <c r="D112" s="425"/>
      <c r="E112" s="52"/>
      <c r="F112" s="423" t="s">
        <v>152</v>
      </c>
      <c r="G112" s="424"/>
      <c r="H112" s="425"/>
      <c r="I112" s="52"/>
      <c r="J112" s="423" t="s">
        <v>152</v>
      </c>
      <c r="K112" s="424"/>
      <c r="L112" s="425"/>
      <c r="M112" s="52"/>
      <c r="N112" s="168"/>
      <c r="O112" s="169"/>
      <c r="P112" s="169"/>
      <c r="Q112" s="138"/>
      <c r="R112" s="168"/>
      <c r="S112" s="169"/>
      <c r="T112" s="169"/>
      <c r="U112" s="138"/>
      <c r="V112" s="168"/>
      <c r="W112" s="169"/>
      <c r="X112" s="169"/>
      <c r="Y112" s="139"/>
      <c r="Z112" s="168"/>
      <c r="AA112" s="169"/>
      <c r="AB112" s="169"/>
      <c r="AC112" s="139"/>
      <c r="AD112" s="168"/>
      <c r="AE112" s="169"/>
      <c r="AF112" s="169"/>
      <c r="AH112" s="443" t="s">
        <v>185</v>
      </c>
      <c r="AI112" s="444"/>
      <c r="AJ112" s="444"/>
      <c r="AK112" s="444"/>
      <c r="AL112" s="444"/>
      <c r="AM112" s="444"/>
      <c r="AN112" s="444"/>
      <c r="AO112" s="84"/>
      <c r="AP112" s="84"/>
      <c r="AQ112" s="84"/>
      <c r="AR112" s="84"/>
      <c r="AS112" s="84"/>
      <c r="AT112" s="84"/>
      <c r="AV112" s="429" t="s">
        <v>185</v>
      </c>
      <c r="AW112" s="430"/>
      <c r="AX112" s="430"/>
      <c r="AY112" s="430"/>
      <c r="AZ112" s="430"/>
      <c r="BA112" s="430"/>
      <c r="BB112" s="431"/>
    </row>
    <row r="113" spans="2:54" s="51" customFormat="1" ht="36.75" customHeight="1" x14ac:dyDescent="0.3">
      <c r="B113" s="432" t="s">
        <v>256</v>
      </c>
      <c r="C113" s="433"/>
      <c r="D113" s="434"/>
      <c r="E113" s="52"/>
      <c r="F113" s="435" t="s">
        <v>257</v>
      </c>
      <c r="G113" s="436"/>
      <c r="H113" s="437"/>
      <c r="I113" s="52"/>
      <c r="J113" s="435" t="s">
        <v>258</v>
      </c>
      <c r="K113" s="436"/>
      <c r="L113" s="437"/>
      <c r="M113" s="52"/>
      <c r="N113" s="168"/>
      <c r="O113" s="169"/>
      <c r="P113" s="169"/>
      <c r="Q113" s="138"/>
      <c r="R113" s="168"/>
      <c r="S113" s="169"/>
      <c r="T113" s="169"/>
      <c r="U113" s="138"/>
      <c r="V113" s="168"/>
      <c r="W113" s="169"/>
      <c r="X113" s="169"/>
      <c r="Y113" s="139"/>
      <c r="Z113" s="168"/>
      <c r="AA113" s="169"/>
      <c r="AB113" s="169"/>
      <c r="AC113" s="139"/>
      <c r="AD113" s="168"/>
      <c r="AE113" s="169"/>
      <c r="AF113" s="169"/>
      <c r="AH113" s="75" t="s">
        <v>262</v>
      </c>
      <c r="AI113" s="55" t="e">
        <f ca="1">_xll.RiskOutput("A1_P_N2a_Factor_EstGH_Poins")+C123/G123*K123</f>
        <v>#NAME?</v>
      </c>
      <c r="AJ113" s="55" t="e">
        <f ca="1">_xll.RiskOutput("A1_P_N2a_EstGH_Poins")+$AJ$86*C123/G123*K123</f>
        <v>#NAME?</v>
      </c>
      <c r="AK113" s="172" t="s">
        <v>283</v>
      </c>
      <c r="AL113" s="53"/>
      <c r="AM113" s="53"/>
      <c r="AN113" s="53"/>
      <c r="AO113" s="84"/>
      <c r="AP113" s="84"/>
      <c r="AQ113" s="84"/>
      <c r="AR113" s="84"/>
      <c r="AS113" s="84"/>
      <c r="AT113" s="84"/>
      <c r="AV113" s="68" t="s">
        <v>84</v>
      </c>
      <c r="AW113" s="69"/>
      <c r="AX113" s="69"/>
      <c r="AY113" s="69"/>
      <c r="AZ113" s="69"/>
      <c r="BA113" s="69"/>
      <c r="BB113" s="69"/>
    </row>
    <row r="114" spans="2:54" s="2" customFormat="1" ht="33" customHeight="1" x14ac:dyDescent="0.25">
      <c r="B114" s="416" t="s">
        <v>183</v>
      </c>
      <c r="C114" s="417"/>
      <c r="D114" s="418"/>
      <c r="F114" s="416" t="s">
        <v>282</v>
      </c>
      <c r="G114" s="417"/>
      <c r="H114" s="418"/>
      <c r="J114" s="416" t="s">
        <v>259</v>
      </c>
      <c r="K114" s="417"/>
      <c r="L114" s="418"/>
      <c r="N114" s="162"/>
      <c r="O114" s="162"/>
      <c r="P114" s="162"/>
      <c r="Q114" s="79"/>
      <c r="R114" s="162"/>
      <c r="S114" s="162"/>
      <c r="T114" s="162"/>
      <c r="U114" s="79"/>
      <c r="V114" s="162"/>
      <c r="W114" s="162"/>
      <c r="X114" s="162"/>
      <c r="Y114" s="79"/>
      <c r="Z114" s="162"/>
      <c r="AA114" s="162"/>
      <c r="AB114" s="162"/>
      <c r="AC114" s="79"/>
      <c r="AD114" s="162"/>
      <c r="AE114" s="162"/>
      <c r="AF114" s="162"/>
      <c r="AH114" s="13"/>
      <c r="AI114" s="14"/>
      <c r="AJ114" s="14"/>
      <c r="AK114" s="158" t="s">
        <v>289</v>
      </c>
      <c r="AL114" s="14"/>
      <c r="AM114" s="14"/>
      <c r="AN114" s="14"/>
      <c r="AO114" s="85"/>
      <c r="AP114" s="85"/>
      <c r="AQ114" s="85"/>
      <c r="AR114" s="85"/>
      <c r="AS114" s="85"/>
      <c r="AT114" s="85"/>
      <c r="AV114" s="67"/>
      <c r="AW114" s="67"/>
      <c r="AX114" s="67"/>
      <c r="AY114" s="67"/>
      <c r="AZ114" s="67"/>
      <c r="BA114" s="67"/>
      <c r="BB114" s="67"/>
    </row>
    <row r="115" spans="2:54" s="2" customFormat="1" x14ac:dyDescent="0.25">
      <c r="B115" s="36"/>
      <c r="C115" s="37"/>
      <c r="D115" s="38"/>
      <c r="F115" s="32"/>
      <c r="G115" s="9"/>
      <c r="H115" s="33"/>
      <c r="J115" s="32"/>
      <c r="K115" s="9"/>
      <c r="L115" s="33"/>
      <c r="N115" s="140"/>
      <c r="O115" s="76"/>
      <c r="P115" s="141"/>
      <c r="Q115" s="79"/>
      <c r="R115" s="140"/>
      <c r="S115" s="76"/>
      <c r="T115" s="141"/>
      <c r="U115" s="79"/>
      <c r="V115" s="140"/>
      <c r="W115" s="76"/>
      <c r="X115" s="141"/>
      <c r="Y115" s="79"/>
      <c r="Z115" s="140"/>
      <c r="AA115" s="76"/>
      <c r="AB115" s="141"/>
      <c r="AC115" s="79"/>
      <c r="AD115" s="140"/>
      <c r="AE115" s="76"/>
      <c r="AF115" s="141"/>
      <c r="AH115" s="27" t="s">
        <v>90</v>
      </c>
      <c r="AI115" s="6" t="s">
        <v>311</v>
      </c>
      <c r="AJ115" s="40" t="str">
        <f>AH113</f>
        <v>N2_EstGH_Poins=</v>
      </c>
      <c r="AK115" s="6"/>
      <c r="AL115" s="40" t="str">
        <f>B116</f>
        <v>P_B2_Surv_RRPPrePlant</v>
      </c>
      <c r="AM115" s="40" t="str">
        <f>F116</f>
        <v>P_B3a_Conv_Packs2GH</v>
      </c>
      <c r="AN115" s="40" t="str">
        <f>J116</f>
        <v>P_B4_Surv_Cultivation</v>
      </c>
      <c r="AO115" s="86"/>
      <c r="AP115" s="86"/>
      <c r="AQ115" s="86"/>
      <c r="AR115" s="86"/>
      <c r="AS115" s="86"/>
      <c r="AT115" s="86"/>
      <c r="AV115" s="70" t="s">
        <v>91</v>
      </c>
      <c r="AW115" s="70" t="s">
        <v>92</v>
      </c>
      <c r="AX115" s="70" t="s">
        <v>93</v>
      </c>
      <c r="AY115" s="70" t="s">
        <v>94</v>
      </c>
      <c r="AZ115" s="70" t="s">
        <v>95</v>
      </c>
      <c r="BA115" s="70" t="s">
        <v>96</v>
      </c>
      <c r="BB115" s="70" t="s">
        <v>97</v>
      </c>
    </row>
    <row r="116" spans="2:54" s="2" customFormat="1" x14ac:dyDescent="0.25">
      <c r="B116" s="32" t="str">
        <f>B113</f>
        <v>P_B2_Surv_RRPPrePlant</v>
      </c>
      <c r="C116" s="4" t="s">
        <v>98</v>
      </c>
      <c r="D116" s="33" t="s">
        <v>99</v>
      </c>
      <c r="F116" s="32" t="str">
        <f>F113</f>
        <v>P_B3a_Conv_Packs2GH</v>
      </c>
      <c r="G116" s="4" t="s">
        <v>98</v>
      </c>
      <c r="H116" s="33" t="s">
        <v>99</v>
      </c>
      <c r="J116" s="32" t="str">
        <f>+J113</f>
        <v>P_B4_Surv_Cultivation</v>
      </c>
      <c r="K116" s="4" t="s">
        <v>98</v>
      </c>
      <c r="L116" s="33" t="s">
        <v>99</v>
      </c>
      <c r="N116" s="140"/>
      <c r="O116" s="76"/>
      <c r="P116" s="141"/>
      <c r="Q116" s="79"/>
      <c r="R116" s="140"/>
      <c r="S116" s="76"/>
      <c r="T116" s="141"/>
      <c r="U116" s="79"/>
      <c r="V116" s="140"/>
      <c r="W116" s="76"/>
      <c r="X116" s="141"/>
      <c r="Y116" s="79"/>
      <c r="Z116" s="140"/>
      <c r="AA116" s="76"/>
      <c r="AB116" s="141"/>
      <c r="AC116" s="79"/>
      <c r="AD116" s="140"/>
      <c r="AE116" s="76"/>
      <c r="AF116" s="141"/>
      <c r="AH116" s="110">
        <v>0.01</v>
      </c>
      <c r="AI116" s="90" t="e">
        <f ca="1">_xll.RiskPercentile($AI$113,$AH116)</f>
        <v>#NAME?</v>
      </c>
      <c r="AJ116" s="94" t="e">
        <f ca="1">_xll.RiskPercentile($AJ$113,$AH116)</f>
        <v>#NAME?</v>
      </c>
      <c r="AK116" s="6"/>
      <c r="AL116" s="110" t="e">
        <f ca="1">_xll.RiskPercentile($C$123,$AH116)</f>
        <v>#NAME?</v>
      </c>
      <c r="AM116" s="56" t="e">
        <f ca="1">_xll.RiskPercentile($G$123,$AH116)</f>
        <v>#NAME?</v>
      </c>
      <c r="AN116" s="128" t="e">
        <f ca="1">_xll.RiskPercentile($K$123,$AH116)</f>
        <v>#NAME?</v>
      </c>
      <c r="AO116" s="87"/>
      <c r="AP116" s="87"/>
      <c r="AQ116" s="87"/>
      <c r="AR116" s="87"/>
      <c r="AS116" s="87"/>
      <c r="AT116" s="87"/>
      <c r="AV116" s="70"/>
      <c r="AW116" s="70"/>
      <c r="AX116" s="70"/>
      <c r="AY116" s="70"/>
      <c r="AZ116" s="16">
        <v>0.97</v>
      </c>
      <c r="BA116" s="16">
        <f>AZ116^2</f>
        <v>0.94089999999999996</v>
      </c>
      <c r="BB116" s="394">
        <f t="shared" ref="BB116:BB118" si="5">BA116/$BA$119</f>
        <v>0.95563493506374797</v>
      </c>
    </row>
    <row r="117" spans="2:54" s="2" customFormat="1" x14ac:dyDescent="0.25">
      <c r="B117" s="389"/>
      <c r="C117" s="4">
        <v>0.01</v>
      </c>
      <c r="D117" s="132" t="e">
        <f ca="1">_xll.RiskPercentile(C123,C117)</f>
        <v>#NAME?</v>
      </c>
      <c r="F117" s="385"/>
      <c r="G117" s="4">
        <v>0.01</v>
      </c>
      <c r="H117" s="207" t="e">
        <f ca="1">_xll.RiskPercentile(G123,G117)</f>
        <v>#NAME?</v>
      </c>
      <c r="J117" s="386"/>
      <c r="K117" s="4">
        <v>0.01</v>
      </c>
      <c r="L117" s="248" t="e">
        <f ca="1">_xll.RiskPercentile(K123,K117)</f>
        <v>#NAME?</v>
      </c>
      <c r="N117" s="142"/>
      <c r="O117" s="76"/>
      <c r="P117" s="143"/>
      <c r="Q117" s="79"/>
      <c r="R117" s="144"/>
      <c r="S117" s="76"/>
      <c r="T117" s="143"/>
      <c r="U117" s="79"/>
      <c r="V117" s="145"/>
      <c r="W117" s="76"/>
      <c r="X117" s="143"/>
      <c r="Y117" s="79"/>
      <c r="Z117" s="145"/>
      <c r="AA117" s="76"/>
      <c r="AB117" s="143"/>
      <c r="AC117" s="79"/>
      <c r="AD117" s="145"/>
      <c r="AE117" s="76"/>
      <c r="AF117" s="143"/>
      <c r="AH117" s="111">
        <v>0.05</v>
      </c>
      <c r="AI117" s="91" t="e">
        <f ca="1">_xll.RiskPercentile($AI$113,$AH117)</f>
        <v>#NAME?</v>
      </c>
      <c r="AJ117" s="95" t="e">
        <f ca="1">_xll.RiskPercentile($AJ$113,$AH117)</f>
        <v>#NAME?</v>
      </c>
      <c r="AK117" s="6"/>
      <c r="AL117" s="111" t="e">
        <f ca="1">_xll.RiskPercentile($C$123,$AH117)</f>
        <v>#NAME?</v>
      </c>
      <c r="AM117" s="57" t="e">
        <f ca="1">_xll.RiskPercentile($G$123,$AH117)</f>
        <v>#NAME?</v>
      </c>
      <c r="AN117" s="129" t="e">
        <f ca="1">_xll.RiskPercentile($K$123,$AH117)</f>
        <v>#NAME?</v>
      </c>
      <c r="AO117" s="87"/>
      <c r="AP117" s="87"/>
      <c r="AQ117" s="87"/>
      <c r="AR117" s="87"/>
      <c r="AS117" s="87"/>
      <c r="AT117" s="87"/>
      <c r="AV117" s="70"/>
      <c r="AW117" s="70"/>
      <c r="AX117" s="70"/>
      <c r="AY117" s="70"/>
      <c r="AZ117" s="16">
        <v>0.20899999999999999</v>
      </c>
      <c r="BA117" s="16">
        <f>AZ117^2</f>
        <v>4.3680999999999998E-2</v>
      </c>
      <c r="BB117" s="394">
        <f t="shared" si="5"/>
        <v>4.4365064936252072E-2</v>
      </c>
    </row>
    <row r="118" spans="2:54" s="2" customFormat="1" x14ac:dyDescent="0.25">
      <c r="B118" s="389"/>
      <c r="C118" s="4">
        <v>0.25</v>
      </c>
      <c r="D118" s="132" t="e">
        <f ca="1">_xll.RiskPercentile(C123,C118)</f>
        <v>#NAME?</v>
      </c>
      <c r="F118" s="385"/>
      <c r="G118" s="4">
        <v>0.25</v>
      </c>
      <c r="H118" s="207" t="e">
        <f ca="1">_xll.RiskPercentile(G123,G118)</f>
        <v>#NAME?</v>
      </c>
      <c r="J118" s="386"/>
      <c r="K118" s="4">
        <v>0.25</v>
      </c>
      <c r="L118" s="248" t="e">
        <f ca="1">_xll.RiskPercentile(K123,K118)</f>
        <v>#NAME?</v>
      </c>
      <c r="N118" s="142"/>
      <c r="O118" s="76"/>
      <c r="P118" s="143"/>
      <c r="Q118" s="79"/>
      <c r="R118" s="144"/>
      <c r="S118" s="76"/>
      <c r="T118" s="143"/>
      <c r="U118" s="79"/>
      <c r="V118" s="145"/>
      <c r="W118" s="76"/>
      <c r="X118" s="143"/>
      <c r="Y118" s="79"/>
      <c r="Z118" s="145"/>
      <c r="AA118" s="76"/>
      <c r="AB118" s="143"/>
      <c r="AC118" s="79"/>
      <c r="AD118" s="145"/>
      <c r="AE118" s="76"/>
      <c r="AF118" s="143"/>
      <c r="AH118" s="111">
        <v>0.1</v>
      </c>
      <c r="AI118" s="91" t="e">
        <f ca="1">_xll.RiskPercentile($AI$113,$AH118)</f>
        <v>#NAME?</v>
      </c>
      <c r="AJ118" s="95" t="e">
        <f ca="1">_xll.RiskPercentile($AJ$113,$AH118)</f>
        <v>#NAME?</v>
      </c>
      <c r="AK118" s="6"/>
      <c r="AL118" s="111" t="e">
        <f ca="1">_xll.RiskPercentile($C$123,$AH118)</f>
        <v>#NAME?</v>
      </c>
      <c r="AM118" s="57" t="e">
        <f ca="1">_xll.RiskPercentile($G$123,$AH118)</f>
        <v>#NAME?</v>
      </c>
      <c r="AN118" s="129" t="e">
        <f ca="1">_xll.RiskPercentile($K$123,$AH118)</f>
        <v>#NAME?</v>
      </c>
      <c r="AO118" s="87"/>
      <c r="AP118" s="87"/>
      <c r="AQ118" s="87"/>
      <c r="AR118" s="87"/>
      <c r="AS118" s="87"/>
      <c r="AT118" s="87"/>
      <c r="AV118" s="70"/>
      <c r="AW118" s="70"/>
      <c r="AX118" s="70"/>
      <c r="AY118" s="70"/>
      <c r="AZ118" s="16"/>
      <c r="BA118" s="16">
        <f>AZ118^2</f>
        <v>0</v>
      </c>
      <c r="BB118" s="394">
        <f t="shared" si="5"/>
        <v>0</v>
      </c>
    </row>
    <row r="119" spans="2:54" s="2" customFormat="1" x14ac:dyDescent="0.25">
      <c r="B119" s="389"/>
      <c r="C119" s="4">
        <v>0.5</v>
      </c>
      <c r="D119" s="132" t="e">
        <f ca="1">_xll.RiskPercentile(C123,C119)</f>
        <v>#NAME?</v>
      </c>
      <c r="F119" s="385"/>
      <c r="G119" s="4">
        <v>0.5</v>
      </c>
      <c r="H119" s="207" t="e">
        <f ca="1">_xll.RiskPercentile(G123,G119)</f>
        <v>#NAME?</v>
      </c>
      <c r="J119" s="98"/>
      <c r="K119" s="4">
        <v>0.5</v>
      </c>
      <c r="L119" s="248" t="e">
        <f ca="1">_xll.RiskPercentile(K123,K119)</f>
        <v>#NAME?</v>
      </c>
      <c r="N119" s="142"/>
      <c r="O119" s="76"/>
      <c r="P119" s="143"/>
      <c r="Q119" s="79"/>
      <c r="R119" s="144"/>
      <c r="S119" s="76"/>
      <c r="T119" s="143"/>
      <c r="U119" s="79"/>
      <c r="V119" s="145"/>
      <c r="W119" s="76"/>
      <c r="X119" s="143"/>
      <c r="Y119" s="79"/>
      <c r="Z119" s="145"/>
      <c r="AA119" s="76"/>
      <c r="AB119" s="143"/>
      <c r="AC119" s="79"/>
      <c r="AD119" s="145"/>
      <c r="AE119" s="76"/>
      <c r="AF119" s="143"/>
      <c r="AH119" s="111">
        <v>0.16600000000000001</v>
      </c>
      <c r="AI119" s="91" t="e">
        <f ca="1">_xll.RiskPercentile($AI$113,$AH119)</f>
        <v>#NAME?</v>
      </c>
      <c r="AJ119" s="95" t="e">
        <f ca="1">_xll.RiskPercentile($AJ$113,$AH119)</f>
        <v>#NAME?</v>
      </c>
      <c r="AK119" s="6"/>
      <c r="AL119" s="111" t="e">
        <f ca="1">_xll.RiskPercentile($C$123,$AH119)</f>
        <v>#NAME?</v>
      </c>
      <c r="AM119" s="57" t="e">
        <f ca="1">_xll.RiskPercentile($G$123,$AH119)</f>
        <v>#NAME?</v>
      </c>
      <c r="AN119" s="129" t="e">
        <f ca="1">_xll.RiskPercentile($K$123,$AH119)</f>
        <v>#NAME?</v>
      </c>
      <c r="AO119" s="87"/>
      <c r="AP119" s="87"/>
      <c r="AQ119" s="87"/>
      <c r="AR119" s="87"/>
      <c r="AS119" s="87"/>
      <c r="AT119" s="87"/>
      <c r="AV119" s="71" t="s">
        <v>104</v>
      </c>
      <c r="AW119" s="70"/>
      <c r="AX119" s="70"/>
      <c r="AY119" s="70"/>
      <c r="AZ119" s="16" t="s">
        <v>105</v>
      </c>
      <c r="BA119" s="16">
        <f>SUM(BA116:BA118)</f>
        <v>0.98458099999999993</v>
      </c>
      <c r="BB119" s="395">
        <f>BA119/$BA$119</f>
        <v>1</v>
      </c>
    </row>
    <row r="120" spans="2:54" s="2" customFormat="1" x14ac:dyDescent="0.25">
      <c r="B120" s="389"/>
      <c r="C120" s="4">
        <v>0.75</v>
      </c>
      <c r="D120" s="132" t="e">
        <f ca="1">_xll.RiskPercentile(C123,C120)</f>
        <v>#NAME?</v>
      </c>
      <c r="F120" s="385"/>
      <c r="G120" s="4">
        <v>0.75</v>
      </c>
      <c r="H120" s="207" t="e">
        <f ca="1">_xll.RiskPercentile(G123,G120)</f>
        <v>#NAME?</v>
      </c>
      <c r="J120" s="98"/>
      <c r="K120" s="4">
        <v>0.75</v>
      </c>
      <c r="L120" s="248" t="e">
        <f ca="1">_xll.RiskPercentile(K123,K120)</f>
        <v>#NAME?</v>
      </c>
      <c r="N120" s="142"/>
      <c r="O120" s="76"/>
      <c r="P120" s="143"/>
      <c r="Q120" s="79"/>
      <c r="R120" s="144"/>
      <c r="S120" s="76"/>
      <c r="T120" s="143"/>
      <c r="U120" s="79"/>
      <c r="V120" s="145"/>
      <c r="W120" s="76"/>
      <c r="X120" s="143"/>
      <c r="Y120" s="79"/>
      <c r="Z120" s="145"/>
      <c r="AA120" s="76"/>
      <c r="AB120" s="143"/>
      <c r="AC120" s="79"/>
      <c r="AD120" s="145"/>
      <c r="AE120" s="76"/>
      <c r="AF120" s="143"/>
      <c r="AH120" s="110">
        <v>0.25</v>
      </c>
      <c r="AI120" s="90" t="e">
        <f ca="1">_xll.RiskPercentile($AI$113,$AH120)</f>
        <v>#NAME?</v>
      </c>
      <c r="AJ120" s="94" t="e">
        <f ca="1">_xll.RiskPercentile($AJ$113,$AH120)</f>
        <v>#NAME?</v>
      </c>
      <c r="AK120" s="6"/>
      <c r="AL120" s="110" t="e">
        <f ca="1">_xll.RiskPercentile($C$123,$AH120)</f>
        <v>#NAME?</v>
      </c>
      <c r="AM120" s="56" t="e">
        <f ca="1">_xll.RiskPercentile($G$123,$AH120)</f>
        <v>#NAME?</v>
      </c>
      <c r="AN120" s="128" t="e">
        <f ca="1">_xll.RiskPercentile($K$123,$AH120)</f>
        <v>#NAME?</v>
      </c>
      <c r="AO120" s="87"/>
      <c r="AP120" s="87"/>
      <c r="AQ120" s="87"/>
      <c r="AR120" s="87"/>
      <c r="AS120" s="87"/>
      <c r="AT120" s="87"/>
      <c r="AV120" s="154"/>
      <c r="AW120" s="154"/>
      <c r="AX120" s="154"/>
      <c r="AY120" s="154"/>
      <c r="AZ120" s="154"/>
      <c r="BA120" s="155"/>
      <c r="BB120" s="156"/>
    </row>
    <row r="121" spans="2:54" s="2" customFormat="1" x14ac:dyDescent="0.25">
      <c r="B121" s="389"/>
      <c r="C121" s="4">
        <v>0.99</v>
      </c>
      <c r="D121" s="132" t="e">
        <f ca="1">_xll.RiskPercentile(C123,C121)</f>
        <v>#NAME?</v>
      </c>
      <c r="F121" s="385"/>
      <c r="G121" s="4">
        <v>0.99</v>
      </c>
      <c r="H121" s="207" t="e">
        <f ca="1">_xll.RiskPercentile(G123,G121)</f>
        <v>#NAME?</v>
      </c>
      <c r="J121" s="98"/>
      <c r="K121" s="4">
        <v>0.99</v>
      </c>
      <c r="L121" s="248" t="e">
        <f ca="1">_xll.RiskPercentile(K123,K121)</f>
        <v>#NAME?</v>
      </c>
      <c r="N121" s="142"/>
      <c r="O121" s="76"/>
      <c r="P121" s="143"/>
      <c r="Q121" s="79"/>
      <c r="R121" s="144"/>
      <c r="S121" s="76"/>
      <c r="T121" s="143"/>
      <c r="U121" s="79"/>
      <c r="V121" s="145"/>
      <c r="W121" s="76"/>
      <c r="X121" s="143"/>
      <c r="Y121" s="79"/>
      <c r="Z121" s="145"/>
      <c r="AA121" s="76"/>
      <c r="AB121" s="143"/>
      <c r="AC121" s="79"/>
      <c r="AD121" s="145"/>
      <c r="AE121" s="76"/>
      <c r="AF121" s="143"/>
      <c r="AH121" s="113">
        <v>0.33300000000000002</v>
      </c>
      <c r="AI121" s="93" t="e">
        <f ca="1">_xll.RiskPercentile($AI$113,$AH121)</f>
        <v>#NAME?</v>
      </c>
      <c r="AJ121" s="97" t="e">
        <f ca="1">_xll.RiskPercentile($AJ$113,$AH121)</f>
        <v>#NAME?</v>
      </c>
      <c r="AK121" s="7"/>
      <c r="AL121" s="113" t="e">
        <f ca="1">_xll.RiskPercentile($C$123,$AH121)</f>
        <v>#NAME?</v>
      </c>
      <c r="AM121" s="59" t="e">
        <f ca="1">_xll.RiskPercentile($G$123,$AH121)</f>
        <v>#NAME?</v>
      </c>
      <c r="AN121" s="131" t="e">
        <f ca="1">_xll.RiskPercentile($K$123,$AH121)</f>
        <v>#NAME?</v>
      </c>
      <c r="AO121" s="88"/>
      <c r="AP121" s="88"/>
      <c r="AQ121" s="88"/>
      <c r="AR121" s="88"/>
      <c r="AS121" s="88"/>
      <c r="AT121" s="88"/>
      <c r="AV121" s="154"/>
      <c r="AW121" s="6"/>
      <c r="AX121" s="6"/>
      <c r="AY121" s="6"/>
      <c r="AZ121" s="6"/>
      <c r="BA121" s="155"/>
      <c r="BB121" s="156"/>
    </row>
    <row r="122" spans="2:54" s="2" customFormat="1" x14ac:dyDescent="0.25">
      <c r="B122" s="32"/>
      <c r="C122" s="1"/>
      <c r="D122" s="35"/>
      <c r="F122" s="32"/>
      <c r="G122" s="1"/>
      <c r="H122" s="35"/>
      <c r="J122" s="32"/>
      <c r="K122" s="1"/>
      <c r="L122" s="35"/>
      <c r="N122" s="140"/>
      <c r="O122" s="77"/>
      <c r="P122" s="146"/>
      <c r="Q122" s="79"/>
      <c r="R122" s="140"/>
      <c r="S122" s="77"/>
      <c r="T122" s="146"/>
      <c r="U122" s="79"/>
      <c r="V122" s="140"/>
      <c r="W122" s="77"/>
      <c r="X122" s="146"/>
      <c r="Y122" s="79"/>
      <c r="Z122" s="140"/>
      <c r="AA122" s="77"/>
      <c r="AB122" s="146"/>
      <c r="AC122" s="79"/>
      <c r="AD122" s="140"/>
      <c r="AE122" s="77"/>
      <c r="AF122" s="146"/>
      <c r="AH122" s="112">
        <v>0.5</v>
      </c>
      <c r="AI122" s="92" t="e">
        <f ca="1">_xll.RiskPercentile($AI$113,$AH122)</f>
        <v>#NAME?</v>
      </c>
      <c r="AJ122" s="96" t="e">
        <f ca="1">_xll.RiskPercentile($AJ$113,$AH122)</f>
        <v>#NAME?</v>
      </c>
      <c r="AK122" s="7"/>
      <c r="AL122" s="112" t="e">
        <f ca="1">_xll.RiskPercentile($C$123,$AH122)</f>
        <v>#NAME?</v>
      </c>
      <c r="AM122" s="58" t="e">
        <f ca="1">_xll.RiskPercentile($G$123,$AH122)</f>
        <v>#NAME?</v>
      </c>
      <c r="AN122" s="130" t="e">
        <f ca="1">_xll.RiskPercentile($K$123,$AH122)</f>
        <v>#NAME?</v>
      </c>
      <c r="AO122" s="88"/>
      <c r="AP122" s="88"/>
      <c r="AQ122" s="88"/>
      <c r="AR122" s="88"/>
      <c r="AS122" s="88"/>
      <c r="AT122" s="88"/>
      <c r="AV122" s="6"/>
      <c r="AW122" s="6"/>
      <c r="AX122" s="6"/>
      <c r="AY122" s="6"/>
      <c r="AZ122" s="6"/>
      <c r="BA122" s="67"/>
      <c r="BB122" s="67"/>
    </row>
    <row r="123" spans="2:54" s="2" customFormat="1" x14ac:dyDescent="0.25">
      <c r="B123" s="32" t="str">
        <f>B116</f>
        <v>P_B2_Surv_RRPPrePlant</v>
      </c>
      <c r="C123" s="245" t="e">
        <f ca="1">A0!C123</f>
        <v>#NAME?</v>
      </c>
      <c r="D123" s="35" t="s">
        <v>325</v>
      </c>
      <c r="F123" s="32" t="str">
        <f>F113</f>
        <v>P_B3a_Conv_Packs2GH</v>
      </c>
      <c r="G123" s="246">
        <f>A0!G123</f>
        <v>1</v>
      </c>
      <c r="H123" s="35" t="s">
        <v>325</v>
      </c>
      <c r="J123" s="32" t="str">
        <f>+J116</f>
        <v>P_B4_Surv_Cultivation</v>
      </c>
      <c r="K123" s="247" t="e">
        <f ca="1">A0!K123</f>
        <v>#NAME?</v>
      </c>
      <c r="L123" s="35" t="s">
        <v>325</v>
      </c>
      <c r="N123" s="140"/>
      <c r="O123" s="118"/>
      <c r="P123" s="146"/>
      <c r="Q123" s="79"/>
      <c r="R123" s="140"/>
      <c r="S123" s="78"/>
      <c r="T123" s="146"/>
      <c r="U123" s="79"/>
      <c r="V123" s="140"/>
      <c r="W123" s="78"/>
      <c r="X123" s="146"/>
      <c r="Y123" s="79"/>
      <c r="Z123" s="140"/>
      <c r="AA123" s="78"/>
      <c r="AB123" s="146"/>
      <c r="AC123" s="79"/>
      <c r="AD123" s="140"/>
      <c r="AE123" s="78"/>
      <c r="AF123" s="146"/>
      <c r="AH123" s="113">
        <v>0.66700000000000004</v>
      </c>
      <c r="AI123" s="93" t="e">
        <f ca="1">_xll.RiskPercentile($AI$113,$AH123)</f>
        <v>#NAME?</v>
      </c>
      <c r="AJ123" s="97" t="e">
        <f ca="1">_xll.RiskPercentile($AJ$113,$AH123)</f>
        <v>#NAME?</v>
      </c>
      <c r="AK123" s="7"/>
      <c r="AL123" s="113" t="e">
        <f ca="1">_xll.RiskPercentile($C$123,$AH123)</f>
        <v>#NAME?</v>
      </c>
      <c r="AM123" s="59" t="e">
        <f ca="1">_xll.RiskPercentile($G$123,$AH123)</f>
        <v>#NAME?</v>
      </c>
      <c r="AN123" s="131" t="e">
        <f ca="1">_xll.RiskPercentile($K$123,$AH123)</f>
        <v>#NAME?</v>
      </c>
      <c r="AO123" s="88"/>
      <c r="AP123" s="88"/>
      <c r="AQ123" s="88"/>
      <c r="AR123" s="88"/>
      <c r="AS123" s="88"/>
      <c r="AT123" s="88"/>
      <c r="AV123" s="154"/>
      <c r="AW123" s="154"/>
      <c r="AX123" s="154"/>
      <c r="AY123" s="154"/>
      <c r="AZ123" s="154"/>
      <c r="BA123" s="67"/>
      <c r="BB123" s="67"/>
    </row>
    <row r="124" spans="2:54" s="2" customFormat="1" x14ac:dyDescent="0.25">
      <c r="B124" s="36"/>
      <c r="C124" s="6"/>
      <c r="D124" s="28"/>
      <c r="F124" s="36"/>
      <c r="G124" s="37"/>
      <c r="H124" s="38"/>
      <c r="J124" s="36"/>
      <c r="K124" s="37"/>
      <c r="L124" s="38"/>
      <c r="N124" s="147"/>
      <c r="O124" s="79"/>
      <c r="P124" s="79"/>
      <c r="Q124" s="79"/>
      <c r="R124" s="147"/>
      <c r="S124" s="79"/>
      <c r="T124" s="79"/>
      <c r="U124" s="79"/>
      <c r="V124" s="147"/>
      <c r="W124" s="79"/>
      <c r="X124" s="79"/>
      <c r="Y124" s="79"/>
      <c r="Z124" s="147"/>
      <c r="AA124" s="79"/>
      <c r="AB124" s="79"/>
      <c r="AC124" s="79"/>
      <c r="AD124" s="147"/>
      <c r="AE124" s="79"/>
      <c r="AF124" s="79"/>
      <c r="AH124" s="110">
        <v>0.75</v>
      </c>
      <c r="AI124" s="90" t="e">
        <f ca="1">_xll.RiskPercentile($AI$113,$AH124)</f>
        <v>#NAME?</v>
      </c>
      <c r="AJ124" s="94" t="e">
        <f ca="1">_xll.RiskPercentile($AJ$113,$AH124)</f>
        <v>#NAME?</v>
      </c>
      <c r="AK124" s="6"/>
      <c r="AL124" s="110" t="e">
        <f ca="1">_xll.RiskPercentile($C$123,$AH124)</f>
        <v>#NAME?</v>
      </c>
      <c r="AM124" s="56" t="e">
        <f ca="1">_xll.RiskPercentile($G$123,$AH124)</f>
        <v>#NAME?</v>
      </c>
      <c r="AN124" s="128" t="e">
        <f ca="1">_xll.RiskPercentile($K$123,$AH124)</f>
        <v>#NAME?</v>
      </c>
      <c r="AO124" s="87"/>
      <c r="AP124" s="87"/>
      <c r="AQ124" s="87"/>
      <c r="AR124" s="87"/>
      <c r="AS124" s="87"/>
      <c r="AT124" s="87"/>
      <c r="AV124" s="154"/>
      <c r="AW124" s="154"/>
      <c r="AX124" s="154"/>
      <c r="AY124" s="154"/>
      <c r="AZ124" s="154"/>
      <c r="BA124" s="67"/>
      <c r="BB124" s="67"/>
    </row>
    <row r="125" spans="2:54" s="2" customFormat="1" x14ac:dyDescent="0.25">
      <c r="B125" s="114"/>
      <c r="C125" s="9"/>
      <c r="D125" s="38"/>
      <c r="F125" s="98"/>
      <c r="G125" s="9"/>
      <c r="H125" s="38"/>
      <c r="J125" s="39"/>
      <c r="K125" s="6"/>
      <c r="L125" s="38"/>
      <c r="N125" s="145"/>
      <c r="O125" s="76"/>
      <c r="P125" s="79"/>
      <c r="Q125" s="79"/>
      <c r="R125" s="147"/>
      <c r="S125" s="79"/>
      <c r="T125" s="79"/>
      <c r="U125" s="79"/>
      <c r="V125" s="145"/>
      <c r="W125" s="76"/>
      <c r="X125" s="79"/>
      <c r="Y125" s="79"/>
      <c r="Z125" s="145"/>
      <c r="AA125" s="76"/>
      <c r="AB125" s="79"/>
      <c r="AC125" s="79"/>
      <c r="AD125" s="145"/>
      <c r="AE125" s="76"/>
      <c r="AF125" s="79"/>
      <c r="AH125" s="111">
        <v>0.83299999999999996</v>
      </c>
      <c r="AI125" s="91" t="e">
        <f ca="1">_xll.RiskPercentile($AI$113,$AH125)</f>
        <v>#NAME?</v>
      </c>
      <c r="AJ125" s="95" t="e">
        <f ca="1">_xll.RiskPercentile($AJ$113,$AH125)</f>
        <v>#NAME?</v>
      </c>
      <c r="AK125" s="6"/>
      <c r="AL125" s="111" t="e">
        <f ca="1">_xll.RiskPercentile($C$123,$AH125)</f>
        <v>#NAME?</v>
      </c>
      <c r="AM125" s="57" t="e">
        <f ca="1">_xll.RiskPercentile($G$123,$AH125)</f>
        <v>#NAME?</v>
      </c>
      <c r="AN125" s="129" t="e">
        <f ca="1">_xll.RiskPercentile($K$123,$AH125)</f>
        <v>#NAME?</v>
      </c>
      <c r="AO125" s="87"/>
      <c r="AP125" s="87"/>
      <c r="AQ125" s="87"/>
      <c r="AR125" s="87"/>
      <c r="AS125" s="87"/>
      <c r="AT125" s="87"/>
      <c r="AV125" s="154"/>
      <c r="AW125" s="154"/>
      <c r="AX125" s="154"/>
      <c r="AY125" s="154"/>
      <c r="AZ125" s="154"/>
      <c r="BA125" s="67"/>
      <c r="BB125" s="67"/>
    </row>
    <row r="126" spans="2:54" s="2" customFormat="1" x14ac:dyDescent="0.25">
      <c r="B126" s="115"/>
      <c r="C126" s="9"/>
      <c r="D126" s="28"/>
      <c r="F126" s="98"/>
      <c r="G126" s="9"/>
      <c r="H126" s="38"/>
      <c r="J126" s="39"/>
      <c r="K126" s="6"/>
      <c r="L126" s="38"/>
      <c r="N126" s="145"/>
      <c r="O126" s="76"/>
      <c r="P126" s="79"/>
      <c r="Q126" s="79"/>
      <c r="R126" s="147"/>
      <c r="S126" s="79"/>
      <c r="T126" s="79"/>
      <c r="U126" s="79"/>
      <c r="V126" s="145"/>
      <c r="W126" s="76"/>
      <c r="X126" s="79"/>
      <c r="Y126" s="79"/>
      <c r="Z126" s="145"/>
      <c r="AA126" s="76"/>
      <c r="AB126" s="79"/>
      <c r="AC126" s="79"/>
      <c r="AD126" s="145"/>
      <c r="AE126" s="76"/>
      <c r="AF126" s="79"/>
      <c r="AH126" s="111">
        <v>0.9</v>
      </c>
      <c r="AI126" s="91" t="e">
        <f ca="1">_xll.RiskPercentile($AI$113,$AH126)</f>
        <v>#NAME?</v>
      </c>
      <c r="AJ126" s="95" t="e">
        <f ca="1">_xll.RiskPercentile($AJ$113,$AH126)</f>
        <v>#NAME?</v>
      </c>
      <c r="AK126" s="6"/>
      <c r="AL126" s="111" t="e">
        <f ca="1">_xll.RiskPercentile($C$123,$AH126)</f>
        <v>#NAME?</v>
      </c>
      <c r="AM126" s="57" t="e">
        <f ca="1">_xll.RiskPercentile($G$123,$AH126)</f>
        <v>#NAME?</v>
      </c>
      <c r="AN126" s="129" t="e">
        <f ca="1">_xll.RiskPercentile($K$123,$AH126)</f>
        <v>#NAME?</v>
      </c>
      <c r="AO126" s="87"/>
      <c r="AP126" s="87"/>
      <c r="AQ126" s="87"/>
      <c r="AR126" s="87"/>
      <c r="AS126" s="87"/>
      <c r="AT126" s="87"/>
      <c r="AV126" s="154"/>
      <c r="AW126" s="154"/>
      <c r="AX126" s="154"/>
      <c r="AY126" s="154"/>
      <c r="AZ126" s="154"/>
      <c r="BA126" s="67"/>
      <c r="BB126" s="67"/>
    </row>
    <row r="127" spans="2:54" s="2" customFormat="1" x14ac:dyDescent="0.25">
      <c r="B127" s="387"/>
      <c r="C127" s="9"/>
      <c r="D127" s="28"/>
      <c r="F127" s="98"/>
      <c r="G127" s="9"/>
      <c r="H127" s="38"/>
      <c r="J127" s="39"/>
      <c r="K127" s="6"/>
      <c r="L127" s="38"/>
      <c r="N127" s="145"/>
      <c r="O127" s="76"/>
      <c r="P127" s="79"/>
      <c r="Q127" s="79"/>
      <c r="R127" s="147"/>
      <c r="S127" s="79"/>
      <c r="T127" s="79"/>
      <c r="U127" s="79"/>
      <c r="V127" s="145"/>
      <c r="W127" s="76"/>
      <c r="X127" s="79"/>
      <c r="Y127" s="79"/>
      <c r="Z127" s="145"/>
      <c r="AA127" s="76"/>
      <c r="AB127" s="79"/>
      <c r="AC127" s="79"/>
      <c r="AD127" s="145"/>
      <c r="AE127" s="76"/>
      <c r="AF127" s="79"/>
      <c r="AH127" s="111">
        <v>0.95</v>
      </c>
      <c r="AI127" s="91" t="e">
        <f ca="1">_xll.RiskPercentile($AI$113,$AH127)</f>
        <v>#NAME?</v>
      </c>
      <c r="AJ127" s="95" t="e">
        <f ca="1">_xll.RiskPercentile($AJ$113,$AH127)</f>
        <v>#NAME?</v>
      </c>
      <c r="AK127" s="6"/>
      <c r="AL127" s="111" t="e">
        <f ca="1">_xll.RiskPercentile($C$123,$AH127)</f>
        <v>#NAME?</v>
      </c>
      <c r="AM127" s="57" t="e">
        <f ca="1">_xll.RiskPercentile($G$123,$AH127)</f>
        <v>#NAME?</v>
      </c>
      <c r="AN127" s="129" t="e">
        <f ca="1">_xll.RiskPercentile($K$123,$AH127)</f>
        <v>#NAME?</v>
      </c>
      <c r="AO127" s="87"/>
      <c r="AP127" s="87"/>
      <c r="AQ127" s="87"/>
      <c r="AR127" s="87"/>
      <c r="AS127" s="87"/>
      <c r="AT127" s="87"/>
      <c r="AV127" s="154"/>
      <c r="AW127" s="154"/>
      <c r="AX127" s="154"/>
      <c r="AY127" s="154"/>
      <c r="AZ127" s="154"/>
      <c r="BA127" s="67"/>
      <c r="BB127" s="67"/>
    </row>
    <row r="128" spans="2:54" s="2" customFormat="1" x14ac:dyDescent="0.25">
      <c r="B128" s="114"/>
      <c r="C128" s="9"/>
      <c r="D128" s="28"/>
      <c r="F128" s="98"/>
      <c r="G128" s="9"/>
      <c r="H128" s="38"/>
      <c r="J128" s="39"/>
      <c r="K128" s="6"/>
      <c r="L128" s="38"/>
      <c r="N128" s="145"/>
      <c r="O128" s="76"/>
      <c r="P128" s="79"/>
      <c r="Q128" s="79"/>
      <c r="R128" s="147"/>
      <c r="S128" s="79"/>
      <c r="T128" s="79"/>
      <c r="U128" s="79"/>
      <c r="V128" s="145"/>
      <c r="W128" s="76"/>
      <c r="X128" s="79"/>
      <c r="Y128" s="79"/>
      <c r="Z128" s="145"/>
      <c r="AA128" s="76"/>
      <c r="AB128" s="79"/>
      <c r="AC128" s="79"/>
      <c r="AD128" s="145"/>
      <c r="AE128" s="76"/>
      <c r="AF128" s="79"/>
      <c r="AH128" s="110">
        <v>0.99</v>
      </c>
      <c r="AI128" s="90" t="e">
        <f ca="1">_xll.RiskPercentile($AI$113,$AH128)</f>
        <v>#NAME?</v>
      </c>
      <c r="AJ128" s="94" t="e">
        <f ca="1">_xll.RiskPercentile($AJ$113,$AH128)</f>
        <v>#NAME?</v>
      </c>
      <c r="AK128" s="6"/>
      <c r="AL128" s="110" t="e">
        <f ca="1">_xll.RiskPercentile($C$123,$AH128)</f>
        <v>#NAME?</v>
      </c>
      <c r="AM128" s="56" t="e">
        <f ca="1">_xll.RiskPercentile($G$123,$AH128)</f>
        <v>#NAME?</v>
      </c>
      <c r="AN128" s="128" t="e">
        <f ca="1">_xll.RiskPercentile($K$123,$AH128)</f>
        <v>#NAME?</v>
      </c>
      <c r="AO128" s="87"/>
      <c r="AP128" s="87"/>
      <c r="AQ128" s="87"/>
      <c r="AR128" s="87"/>
      <c r="AS128" s="87"/>
      <c r="AT128" s="87"/>
      <c r="AV128" s="6"/>
      <c r="AW128" s="6"/>
      <c r="AX128" s="6"/>
      <c r="AY128" s="6"/>
      <c r="AZ128" s="6"/>
      <c r="BA128" s="67"/>
      <c r="BB128" s="67"/>
    </row>
    <row r="129" spans="2:54" s="2" customFormat="1" x14ac:dyDescent="0.25">
      <c r="B129" s="114"/>
      <c r="C129" s="9"/>
      <c r="D129" s="28"/>
      <c r="F129" s="98"/>
      <c r="G129" s="9"/>
      <c r="H129" s="38"/>
      <c r="J129" s="39"/>
      <c r="K129" s="6"/>
      <c r="L129" s="38"/>
      <c r="N129" s="145"/>
      <c r="O129" s="76"/>
      <c r="P129" s="79"/>
      <c r="Q129" s="79"/>
      <c r="R129" s="147"/>
      <c r="S129" s="79"/>
      <c r="T129" s="79"/>
      <c r="U129" s="79"/>
      <c r="V129" s="145"/>
      <c r="W129" s="76"/>
      <c r="X129" s="79"/>
      <c r="Y129" s="79"/>
      <c r="Z129" s="145"/>
      <c r="AA129" s="76"/>
      <c r="AB129" s="79"/>
      <c r="AC129" s="79"/>
      <c r="AD129" s="145"/>
      <c r="AE129" s="76"/>
      <c r="AF129" s="79"/>
      <c r="AH129" s="17" t="s">
        <v>110</v>
      </c>
      <c r="AI129" s="93" t="e">
        <f ca="1">_xll.RiskMean($AI113)</f>
        <v>#NAME?</v>
      </c>
      <c r="AJ129" s="97" t="e">
        <f ca="1">_xll.RiskMean($AJ113)</f>
        <v>#NAME?</v>
      </c>
      <c r="AK129" s="7"/>
      <c r="AL129" s="113" t="e">
        <f ca="1">_xll.RiskMean($C$123)</f>
        <v>#NAME?</v>
      </c>
      <c r="AM129" s="59" t="e">
        <f ca="1">_xll.RiskMean($G$123)</f>
        <v>#NAME?</v>
      </c>
      <c r="AN129" s="157" t="e">
        <f ca="1">_xll.RiskMean($K$123)</f>
        <v>#NAME?</v>
      </c>
      <c r="AO129" s="88"/>
      <c r="AP129" s="88"/>
      <c r="AQ129" s="88"/>
      <c r="AR129" s="88"/>
      <c r="AS129" s="88"/>
      <c r="AT129" s="88"/>
      <c r="AV129" s="6"/>
      <c r="AW129" s="6"/>
      <c r="AX129" s="6"/>
      <c r="AY129" s="6"/>
      <c r="AZ129" s="6"/>
      <c r="BA129" s="67"/>
      <c r="BB129" s="67"/>
    </row>
    <row r="130" spans="2:54" s="2" customFormat="1" x14ac:dyDescent="0.25">
      <c r="B130" s="39"/>
      <c r="C130" s="6"/>
      <c r="D130" s="28"/>
      <c r="F130" s="39"/>
      <c r="G130" s="6"/>
      <c r="H130" s="28"/>
      <c r="J130" s="39"/>
      <c r="K130" s="6"/>
      <c r="L130" s="28"/>
      <c r="N130" s="147"/>
      <c r="O130" s="79"/>
      <c r="P130" s="79"/>
      <c r="Q130" s="79"/>
      <c r="R130" s="147"/>
      <c r="S130" s="79"/>
      <c r="T130" s="79"/>
      <c r="U130" s="79"/>
      <c r="V130" s="147"/>
      <c r="W130" s="79"/>
      <c r="X130" s="79"/>
      <c r="Y130" s="79"/>
      <c r="Z130" s="147"/>
      <c r="AA130" s="79"/>
      <c r="AB130" s="79"/>
      <c r="AC130" s="79"/>
      <c r="AD130" s="147"/>
      <c r="AE130" s="79"/>
      <c r="AF130" s="79"/>
      <c r="AH130" s="17" t="s">
        <v>111</v>
      </c>
      <c r="AI130" s="93" t="e">
        <f ca="1">_xll.RiskStdDev($AI$113)</f>
        <v>#NAME?</v>
      </c>
      <c r="AJ130" s="97" t="e">
        <f ca="1">_xll.RiskStdDev($AJ$113)</f>
        <v>#NAME?</v>
      </c>
      <c r="AK130" s="7"/>
      <c r="AL130" s="113" t="e">
        <f ca="1">_xll.RiskStdDev($C$123)</f>
        <v>#NAME?</v>
      </c>
      <c r="AM130" s="59" t="e">
        <f ca="1">_xll.RiskStdDev($G$123)</f>
        <v>#NAME?</v>
      </c>
      <c r="AN130" s="157" t="e">
        <f ca="1">_xll.RiskStdDev($K$123)</f>
        <v>#NAME?</v>
      </c>
      <c r="AO130" s="88"/>
      <c r="AP130" s="88"/>
      <c r="AQ130" s="88"/>
      <c r="AR130" s="88"/>
      <c r="AS130" s="88"/>
      <c r="AT130" s="88"/>
      <c r="AV130" s="67"/>
      <c r="AW130" s="67"/>
      <c r="AX130" s="67"/>
      <c r="AY130" s="67"/>
      <c r="AZ130" s="67"/>
      <c r="BA130" s="67"/>
      <c r="BB130" s="67"/>
    </row>
    <row r="131" spans="2:54" s="2" customFormat="1" x14ac:dyDescent="0.25">
      <c r="B131" s="164"/>
      <c r="C131" s="165"/>
      <c r="D131" s="166"/>
      <c r="F131" s="164"/>
      <c r="G131" s="165"/>
      <c r="H131" s="166"/>
      <c r="J131" s="164"/>
      <c r="K131" s="165"/>
      <c r="L131" s="166"/>
      <c r="N131" s="163"/>
      <c r="O131" s="163"/>
      <c r="P131" s="163"/>
      <c r="Q131" s="79"/>
      <c r="R131" s="163"/>
      <c r="S131" s="163"/>
      <c r="T131" s="163"/>
      <c r="U131" s="79"/>
      <c r="V131" s="163"/>
      <c r="W131" s="163"/>
      <c r="X131" s="163"/>
      <c r="Y131" s="79"/>
      <c r="Z131" s="163"/>
      <c r="AA131" s="163"/>
      <c r="AB131" s="163"/>
      <c r="AC131" s="79"/>
      <c r="AD131" s="163"/>
      <c r="AE131" s="163"/>
      <c r="AF131" s="163"/>
      <c r="AH131" s="29"/>
      <c r="AI131" s="30"/>
      <c r="AJ131" s="30"/>
      <c r="AK131" s="49"/>
      <c r="AL131" s="30"/>
      <c r="AM131" s="30"/>
      <c r="AN131" s="30"/>
      <c r="AO131" s="79"/>
      <c r="AP131" s="79"/>
      <c r="AQ131" s="79"/>
      <c r="AR131" s="79"/>
      <c r="AS131" s="79"/>
      <c r="AT131" s="79"/>
      <c r="AV131" s="67"/>
      <c r="AW131" s="67"/>
      <c r="AX131" s="67"/>
      <c r="AY131" s="67"/>
      <c r="AZ131" s="67"/>
      <c r="BA131" s="67"/>
      <c r="BB131" s="67"/>
    </row>
    <row r="132" spans="2:54" s="2" customFormat="1" x14ac:dyDescent="0.25">
      <c r="B132" s="39"/>
      <c r="C132" s="6"/>
      <c r="D132" s="28"/>
      <c r="F132" s="36"/>
      <c r="G132" s="37"/>
      <c r="H132" s="38"/>
      <c r="J132" s="36"/>
      <c r="K132" s="37"/>
      <c r="L132" s="38"/>
      <c r="N132" s="147"/>
      <c r="O132" s="79"/>
      <c r="P132" s="79"/>
      <c r="Q132" s="79"/>
      <c r="R132" s="147"/>
      <c r="S132" s="79"/>
      <c r="T132" s="79"/>
      <c r="U132" s="79"/>
      <c r="V132" s="147"/>
      <c r="W132" s="79"/>
      <c r="X132" s="79"/>
      <c r="Y132" s="79"/>
      <c r="Z132" s="147"/>
      <c r="AA132" s="79"/>
      <c r="AB132" s="79"/>
      <c r="AC132" s="79"/>
      <c r="AD132" s="147"/>
      <c r="AE132" s="79"/>
      <c r="AF132" s="79"/>
    </row>
    <row r="133" spans="2:54" s="25" customFormat="1" ht="211.5" customHeight="1" x14ac:dyDescent="0.25">
      <c r="B133" s="41" t="e">
        <f ca="1">_xll.RiskResultsGraph(C123,B133:D133)</f>
        <v>#NAME?</v>
      </c>
      <c r="C133" s="42"/>
      <c r="D133" s="43"/>
      <c r="F133" s="41" t="e">
        <f ca="1">_xll.RiskResultsGraph(G123,F133:H133)</f>
        <v>#NAME?</v>
      </c>
      <c r="G133" s="42"/>
      <c r="H133" s="43"/>
      <c r="J133" s="41" t="e">
        <f ca="1">_xll.RiskResultsGraph(K123,J133:L133)</f>
        <v>#NAME?</v>
      </c>
      <c r="K133" s="42"/>
      <c r="L133" s="43"/>
      <c r="N133" s="148"/>
      <c r="O133" s="77"/>
      <c r="P133" s="77"/>
      <c r="Q133" s="77"/>
      <c r="R133" s="148"/>
      <c r="S133" s="77"/>
      <c r="T133" s="77"/>
      <c r="U133" s="77"/>
      <c r="V133" s="148"/>
      <c r="W133" s="77"/>
      <c r="X133" s="77"/>
      <c r="Y133" s="77"/>
      <c r="Z133" s="148"/>
      <c r="AA133" s="77"/>
      <c r="AB133" s="77"/>
      <c r="AC133" s="77"/>
      <c r="AD133" s="148"/>
      <c r="AE133" s="77"/>
      <c r="AF133" s="77"/>
      <c r="AH133" s="265" t="e">
        <f ca="1">_xll.RiskResultsGraph(AJ113,AH133:AK133)</f>
        <v>#NAME?</v>
      </c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V133" s="73"/>
      <c r="AW133" s="73"/>
      <c r="AX133" s="73"/>
      <c r="AY133" s="73"/>
      <c r="AZ133" s="73"/>
      <c r="BA133" s="73"/>
      <c r="BB133" s="73"/>
    </row>
    <row r="134" spans="2:54" s="2" customFormat="1" ht="211.5" customHeight="1" x14ac:dyDescent="0.25">
      <c r="B134" s="36"/>
      <c r="C134" s="37"/>
      <c r="D134" s="38"/>
      <c r="F134" s="36"/>
      <c r="G134" s="37"/>
      <c r="H134" s="38"/>
      <c r="J134" s="36"/>
      <c r="K134" s="37"/>
      <c r="L134" s="38"/>
      <c r="N134" s="147"/>
      <c r="O134" s="79"/>
      <c r="P134" s="79"/>
      <c r="Q134" s="79"/>
      <c r="R134" s="147"/>
      <c r="S134" s="79"/>
      <c r="T134" s="79"/>
      <c r="U134" s="79"/>
      <c r="V134" s="147"/>
      <c r="W134" s="79"/>
      <c r="X134" s="79"/>
      <c r="Y134" s="79"/>
      <c r="Z134" s="147"/>
      <c r="AA134" s="79"/>
      <c r="AB134" s="79"/>
      <c r="AC134" s="79"/>
      <c r="AD134" s="147"/>
      <c r="AE134" s="79"/>
      <c r="AF134" s="79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V134" s="67"/>
      <c r="AW134" s="67"/>
      <c r="AX134" s="67"/>
      <c r="AY134" s="67"/>
      <c r="AZ134" s="67"/>
      <c r="BA134" s="67"/>
      <c r="BB134" s="67"/>
    </row>
    <row r="135" spans="2:54" s="2" customFormat="1" x14ac:dyDescent="0.25">
      <c r="B135" s="44"/>
      <c r="C135" s="30"/>
      <c r="D135" s="31"/>
      <c r="F135" s="44"/>
      <c r="G135" s="30"/>
      <c r="H135" s="31"/>
      <c r="J135" s="44"/>
      <c r="K135" s="30"/>
      <c r="L135" s="31"/>
      <c r="N135" s="147"/>
      <c r="O135" s="79"/>
      <c r="P135" s="79"/>
      <c r="Q135" s="79"/>
      <c r="R135" s="147"/>
      <c r="S135" s="79"/>
      <c r="T135" s="79"/>
      <c r="U135" s="79"/>
      <c r="V135" s="147"/>
      <c r="W135" s="79"/>
      <c r="X135" s="79"/>
      <c r="Y135" s="79"/>
      <c r="Z135" s="147"/>
      <c r="AA135" s="79"/>
      <c r="AB135" s="79"/>
      <c r="AC135" s="79"/>
      <c r="AD135" s="147"/>
      <c r="AE135" s="79"/>
      <c r="AF135" s="79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V135" s="67"/>
      <c r="AW135" s="67"/>
      <c r="AX135" s="67"/>
      <c r="AY135" s="67"/>
      <c r="AZ135" s="67"/>
      <c r="BA135" s="67"/>
      <c r="BB135" s="67"/>
    </row>
    <row r="136" spans="2:54" s="2" customFormat="1" x14ac:dyDescent="0.25">
      <c r="B136" s="10"/>
      <c r="F136" s="10"/>
      <c r="J136" s="10"/>
      <c r="N136" s="10"/>
      <c r="R136" s="10"/>
      <c r="V136" s="10"/>
      <c r="Z136" s="10"/>
      <c r="AD136" s="10"/>
      <c r="AH136" s="10"/>
      <c r="AL136" s="10"/>
      <c r="AM136" s="10"/>
      <c r="AN136" s="10"/>
      <c r="AO136" s="10"/>
      <c r="AP136" s="10"/>
    </row>
    <row r="137" spans="2:54" s="2" customFormat="1" x14ac:dyDescent="0.25">
      <c r="B137" s="10"/>
      <c r="F137" s="10"/>
      <c r="J137" s="10"/>
      <c r="N137" s="10"/>
      <c r="R137" s="10"/>
      <c r="V137" s="10"/>
      <c r="Z137" s="10"/>
      <c r="AD137" s="10"/>
    </row>
    <row r="138" spans="2:54" s="51" customFormat="1" ht="36.75" customHeight="1" x14ac:dyDescent="0.3">
      <c r="B138" s="427"/>
      <c r="C138" s="427"/>
      <c r="D138" s="427"/>
      <c r="E138" s="199"/>
      <c r="F138" s="427"/>
      <c r="G138" s="427"/>
      <c r="H138" s="427"/>
      <c r="I138" s="52"/>
      <c r="J138" s="423" t="s">
        <v>152</v>
      </c>
      <c r="K138" s="424"/>
      <c r="L138" s="425"/>
      <c r="M138" s="52"/>
      <c r="N138" s="423" t="s">
        <v>152</v>
      </c>
      <c r="O138" s="424"/>
      <c r="P138" s="425"/>
      <c r="Q138" s="138"/>
      <c r="R138" s="168"/>
      <c r="S138" s="169"/>
      <c r="T138" s="169"/>
      <c r="U138" s="138"/>
      <c r="V138" s="168"/>
      <c r="W138" s="169"/>
      <c r="X138" s="169"/>
      <c r="Y138" s="139"/>
      <c r="Z138" s="168"/>
      <c r="AA138" s="169"/>
      <c r="AB138" s="169"/>
      <c r="AC138" s="139"/>
      <c r="AD138" s="168"/>
      <c r="AE138" s="169"/>
      <c r="AF138" s="169"/>
      <c r="AH138" s="449" t="s">
        <v>184</v>
      </c>
      <c r="AI138" s="450"/>
      <c r="AJ138" s="450"/>
      <c r="AK138" s="450"/>
      <c r="AL138" s="450"/>
      <c r="AM138" s="450"/>
      <c r="AN138" s="450"/>
      <c r="AO138" s="450"/>
      <c r="AP138" s="84"/>
      <c r="AQ138" s="84"/>
      <c r="AR138" s="84"/>
      <c r="AS138" s="84"/>
      <c r="AT138" s="84"/>
      <c r="AV138" s="429" t="s">
        <v>184</v>
      </c>
      <c r="AW138" s="430"/>
      <c r="AX138" s="430"/>
      <c r="AY138" s="430"/>
      <c r="AZ138" s="430"/>
      <c r="BA138" s="430"/>
      <c r="BB138" s="431"/>
    </row>
    <row r="139" spans="2:54" s="51" customFormat="1" ht="36.75" customHeight="1" x14ac:dyDescent="0.3">
      <c r="B139" s="415"/>
      <c r="C139" s="415"/>
      <c r="D139" s="415"/>
      <c r="E139" s="199"/>
      <c r="F139" s="427"/>
      <c r="G139" s="427"/>
      <c r="H139" s="427"/>
      <c r="I139" s="52"/>
      <c r="J139" s="435" t="s">
        <v>260</v>
      </c>
      <c r="K139" s="436"/>
      <c r="L139" s="437"/>
      <c r="M139" s="52"/>
      <c r="N139" s="435" t="s">
        <v>284</v>
      </c>
      <c r="O139" s="436"/>
      <c r="P139" s="437"/>
      <c r="Q139" s="138"/>
      <c r="R139" s="168"/>
      <c r="S139" s="169"/>
      <c r="T139" s="169"/>
      <c r="U139" s="138"/>
      <c r="V139" s="168"/>
      <c r="W139" s="169"/>
      <c r="X139" s="169"/>
      <c r="Y139" s="139"/>
      <c r="Z139" s="168"/>
      <c r="AA139" s="169"/>
      <c r="AB139" s="169"/>
      <c r="AC139" s="139"/>
      <c r="AD139" s="168"/>
      <c r="AE139" s="169"/>
      <c r="AF139" s="169"/>
      <c r="AH139" s="75" t="s">
        <v>263</v>
      </c>
      <c r="AI139" s="55" t="e">
        <f ca="1">_xll.RiskOutput("A1_P_N2b_Factor_EstOut_Poins")+C123/G123*K149*O149</f>
        <v>#NAME?</v>
      </c>
      <c r="AJ139" s="55" t="e">
        <f ca="1">_xll.RiskOutput("A1_P_N2b_EstOut_Poins")+$AJ$86*C123/G123*K149*O149</f>
        <v>#NAME?</v>
      </c>
      <c r="AK139" s="172" t="s">
        <v>285</v>
      </c>
      <c r="AL139" s="53"/>
      <c r="AM139" s="53"/>
      <c r="AN139" s="53"/>
      <c r="AO139" s="53"/>
      <c r="AP139" s="84"/>
      <c r="AQ139" s="84"/>
      <c r="AR139" s="84"/>
      <c r="AS139" s="84"/>
      <c r="AT139" s="84"/>
      <c r="AV139" s="68" t="s">
        <v>84</v>
      </c>
      <c r="AW139" s="69"/>
      <c r="AX139" s="69"/>
      <c r="AY139" s="69"/>
      <c r="AZ139" s="69"/>
      <c r="BA139" s="69"/>
      <c r="BB139" s="69"/>
    </row>
    <row r="140" spans="2:54" s="2" customFormat="1" ht="33" customHeight="1" x14ac:dyDescent="0.25">
      <c r="B140" s="175"/>
      <c r="C140" s="175"/>
      <c r="D140" s="175"/>
      <c r="E140" s="178"/>
      <c r="F140" s="175"/>
      <c r="G140" s="175"/>
      <c r="H140" s="175"/>
      <c r="J140" s="416" t="s">
        <v>161</v>
      </c>
      <c r="K140" s="417"/>
      <c r="L140" s="418"/>
      <c r="N140" s="416" t="s">
        <v>164</v>
      </c>
      <c r="O140" s="417"/>
      <c r="P140" s="418"/>
      <c r="Q140" s="79"/>
      <c r="R140" s="162"/>
      <c r="S140" s="162"/>
      <c r="T140" s="162"/>
      <c r="U140" s="79"/>
      <c r="V140" s="162"/>
      <c r="W140" s="162"/>
      <c r="X140" s="162"/>
      <c r="Y140" s="79"/>
      <c r="Z140" s="162"/>
      <c r="AA140" s="162"/>
      <c r="AB140" s="162"/>
      <c r="AC140" s="79"/>
      <c r="AD140" s="162"/>
      <c r="AE140" s="162"/>
      <c r="AF140" s="162"/>
      <c r="AH140" s="13"/>
      <c r="AI140" s="14"/>
      <c r="AJ140" s="14"/>
      <c r="AK140" s="158" t="s">
        <v>290</v>
      </c>
      <c r="AL140" s="14"/>
      <c r="AM140" s="14"/>
      <c r="AN140" s="231"/>
      <c r="AO140" s="231"/>
      <c r="AP140" s="85"/>
      <c r="AQ140" s="85"/>
      <c r="AR140" s="85"/>
      <c r="AS140" s="85"/>
      <c r="AT140" s="85"/>
      <c r="AV140" s="67"/>
      <c r="AW140" s="67"/>
      <c r="AX140" s="67"/>
      <c r="AY140" s="67"/>
      <c r="AZ140" s="67"/>
      <c r="BA140" s="67"/>
      <c r="BB140" s="67"/>
    </row>
    <row r="141" spans="2:54" s="2" customFormat="1" x14ac:dyDescent="0.25">
      <c r="B141" s="180"/>
      <c r="C141" s="176"/>
      <c r="D141" s="181"/>
      <c r="E141" s="178"/>
      <c r="F141" s="184"/>
      <c r="G141" s="178"/>
      <c r="H141" s="178"/>
      <c r="J141" s="32"/>
      <c r="K141" s="9"/>
      <c r="L141" s="33"/>
      <c r="N141" s="32"/>
      <c r="O141" s="9"/>
      <c r="P141" s="33"/>
      <c r="Q141" s="79"/>
      <c r="R141" s="140"/>
      <c r="S141" s="76"/>
      <c r="T141" s="141"/>
      <c r="U141" s="79"/>
      <c r="V141" s="140"/>
      <c r="W141" s="76"/>
      <c r="X141" s="141"/>
      <c r="Y141" s="79"/>
      <c r="Z141" s="140"/>
      <c r="AA141" s="76"/>
      <c r="AB141" s="141"/>
      <c r="AC141" s="79"/>
      <c r="AD141" s="140"/>
      <c r="AE141" s="76"/>
      <c r="AF141" s="141"/>
      <c r="AH141" s="27" t="s">
        <v>90</v>
      </c>
      <c r="AI141" s="6" t="s">
        <v>133</v>
      </c>
      <c r="AJ141" s="40" t="s">
        <v>134</v>
      </c>
      <c r="AK141" s="6"/>
      <c r="AL141" s="40" t="str">
        <f>B123</f>
        <v>P_B2_Surv_RRPPrePlant</v>
      </c>
      <c r="AM141" s="40" t="str">
        <f>F123</f>
        <v>P_B3a_Conv_Packs2GH</v>
      </c>
      <c r="AN141" s="40" t="str">
        <f>J139</f>
        <v>P_B3b_Conv_GH2NPop</v>
      </c>
      <c r="AO141" s="40" t="str">
        <f>N139</f>
        <v>P_B5_Prop_EstOut</v>
      </c>
      <c r="AP141" s="86"/>
      <c r="AQ141" s="86"/>
      <c r="AR141" s="86"/>
      <c r="AS141" s="86"/>
      <c r="AT141" s="86"/>
      <c r="AV141" s="70" t="s">
        <v>91</v>
      </c>
      <c r="AW141" s="70" t="s">
        <v>92</v>
      </c>
      <c r="AX141" s="70" t="s">
        <v>93</v>
      </c>
      <c r="AY141" s="70" t="s">
        <v>94</v>
      </c>
      <c r="AZ141" s="70" t="s">
        <v>95</v>
      </c>
      <c r="BA141" s="70" t="s">
        <v>96</v>
      </c>
      <c r="BB141" s="70" t="s">
        <v>97</v>
      </c>
    </row>
    <row r="142" spans="2:54" s="2" customFormat="1" x14ac:dyDescent="0.25">
      <c r="B142" s="180"/>
      <c r="C142" s="176"/>
      <c r="D142" s="181"/>
      <c r="E142" s="178"/>
      <c r="F142" s="180"/>
      <c r="G142" s="176"/>
      <c r="H142" s="181"/>
      <c r="J142" s="32" t="str">
        <f>+J139</f>
        <v>P_B3b_Conv_GH2NPop</v>
      </c>
      <c r="K142" s="4" t="s">
        <v>98</v>
      </c>
      <c r="L142" s="33" t="s">
        <v>99</v>
      </c>
      <c r="N142" s="32" t="str">
        <f>+N139</f>
        <v>P_B5_Prop_EstOut</v>
      </c>
      <c r="O142" s="4" t="s">
        <v>98</v>
      </c>
      <c r="P142" s="33" t="s">
        <v>99</v>
      </c>
      <c r="Q142" s="79"/>
      <c r="R142" s="140"/>
      <c r="S142" s="76"/>
      <c r="T142" s="141"/>
      <c r="U142" s="79"/>
      <c r="V142" s="140"/>
      <c r="W142" s="76"/>
      <c r="X142" s="141"/>
      <c r="Y142" s="79"/>
      <c r="Z142" s="140"/>
      <c r="AA142" s="76"/>
      <c r="AB142" s="141"/>
      <c r="AC142" s="79"/>
      <c r="AD142" s="140"/>
      <c r="AE142" s="76"/>
      <c r="AF142" s="141"/>
      <c r="AH142" s="110">
        <v>0.01</v>
      </c>
      <c r="AI142" s="333" t="e">
        <f ca="1">_xll.RiskPercentile($AI$139,$AH142)</f>
        <v>#NAME?</v>
      </c>
      <c r="AJ142" s="333" t="e">
        <f ca="1">_xll.RiskPercentile($AJ$139,$AH142)</f>
        <v>#NAME?</v>
      </c>
      <c r="AK142" s="6"/>
      <c r="AL142" s="65" t="e">
        <f ca="1">_xll.RiskPercentile($C$123,$AH142)</f>
        <v>#NAME?</v>
      </c>
      <c r="AM142" s="290" t="e">
        <f ca="1">_xll.RiskPercentile($G$123,$AH142)</f>
        <v>#NAME?</v>
      </c>
      <c r="AN142" s="65" t="e">
        <f ca="1">_xll.RiskPercentile($K$149,$AH142)</f>
        <v>#NAME?</v>
      </c>
      <c r="AO142" s="80" t="e">
        <f ca="1">_xll.RiskPercentile($O$149,$AH142)</f>
        <v>#NAME?</v>
      </c>
      <c r="AP142" s="87"/>
      <c r="AQ142" s="87"/>
      <c r="AR142" s="87"/>
      <c r="AS142" s="87"/>
      <c r="AT142" s="87"/>
      <c r="AV142" s="70"/>
      <c r="AW142" s="70"/>
      <c r="AX142" s="70"/>
      <c r="AY142" s="70"/>
      <c r="AZ142" s="16">
        <v>0.67</v>
      </c>
      <c r="BA142" s="16">
        <f>AZ142^2</f>
        <v>0.44890000000000008</v>
      </c>
      <c r="BB142" s="394">
        <f>BA142/$BA$145</f>
        <v>0.95093441115785637</v>
      </c>
    </row>
    <row r="143" spans="2:54" s="2" customFormat="1" x14ac:dyDescent="0.25">
      <c r="B143" s="182"/>
      <c r="C143" s="176"/>
      <c r="D143" s="200"/>
      <c r="E143" s="178"/>
      <c r="F143" s="201"/>
      <c r="G143" s="176"/>
      <c r="H143" s="202"/>
      <c r="J143" s="388"/>
      <c r="K143" s="4">
        <v>0.01</v>
      </c>
      <c r="L143" s="263" t="e">
        <f ca="1">_xll.RiskPercentile(K149,K143)</f>
        <v>#NAME?</v>
      </c>
      <c r="N143" s="386"/>
      <c r="O143" s="4">
        <v>0.01</v>
      </c>
      <c r="P143" s="256" t="e">
        <f ca="1">_xll.RiskPercentile(O149,O143)</f>
        <v>#NAME?</v>
      </c>
      <c r="Q143" s="79"/>
      <c r="R143" s="144"/>
      <c r="S143" s="76"/>
      <c r="T143" s="143"/>
      <c r="U143" s="79"/>
      <c r="V143" s="145"/>
      <c r="W143" s="76"/>
      <c r="X143" s="143"/>
      <c r="Y143" s="79"/>
      <c r="Z143" s="145"/>
      <c r="AA143" s="76"/>
      <c r="AB143" s="143"/>
      <c r="AC143" s="79"/>
      <c r="AD143" s="145"/>
      <c r="AE143" s="76"/>
      <c r="AF143" s="143"/>
      <c r="AH143" s="111">
        <v>0.05</v>
      </c>
      <c r="AI143" s="334" t="e">
        <f ca="1">_xll.RiskPercentile($AI$139,$AH143)</f>
        <v>#NAME?</v>
      </c>
      <c r="AJ143" s="334" t="e">
        <f ca="1">_xll.RiskPercentile($AJ$139,$AH143)</f>
        <v>#NAME?</v>
      </c>
      <c r="AK143" s="6"/>
      <c r="AL143" s="50" t="e">
        <f ca="1">_xll.RiskPercentile($C$123,$AH143)</f>
        <v>#NAME?</v>
      </c>
      <c r="AM143" s="291" t="e">
        <f ca="1">_xll.RiskPercentile($G$123,$AH143)</f>
        <v>#NAME?</v>
      </c>
      <c r="AN143" s="50" t="e">
        <f ca="1">_xll.RiskPercentile($K$149,$AH143)</f>
        <v>#NAME?</v>
      </c>
      <c r="AO143" s="81" t="e">
        <f ca="1">_xll.RiskPercentile($O$149,$AH143)</f>
        <v>#NAME?</v>
      </c>
      <c r="AP143" s="87"/>
      <c r="AQ143" s="87"/>
      <c r="AR143" s="87"/>
      <c r="AS143" s="87"/>
      <c r="AT143" s="87"/>
      <c r="AV143" s="70"/>
      <c r="AW143" s="70"/>
      <c r="AX143" s="70"/>
      <c r="AY143" s="70"/>
      <c r="AZ143" s="16">
        <v>0.151</v>
      </c>
      <c r="BA143" s="16">
        <f>AZ143^2</f>
        <v>2.2800999999999998E-2</v>
      </c>
      <c r="BB143" s="394">
        <f t="shared" ref="BB143:BB145" si="6">BA143/$BA$145</f>
        <v>4.8300858785498502E-2</v>
      </c>
    </row>
    <row r="144" spans="2:54" s="2" customFormat="1" x14ac:dyDescent="0.25">
      <c r="B144" s="182"/>
      <c r="C144" s="176"/>
      <c r="D144" s="200"/>
      <c r="E144" s="178"/>
      <c r="F144" s="201"/>
      <c r="G144" s="176"/>
      <c r="H144" s="202"/>
      <c r="J144" s="388"/>
      <c r="K144" s="4">
        <v>0.25</v>
      </c>
      <c r="L144" s="263" t="e">
        <f ca="1">_xll.RiskPercentile(K149,K144)</f>
        <v>#NAME?</v>
      </c>
      <c r="N144" s="386"/>
      <c r="O144" s="4">
        <v>0.25</v>
      </c>
      <c r="P144" s="256" t="e">
        <f ca="1">_xll.RiskPercentile(O149,O144)</f>
        <v>#NAME?</v>
      </c>
      <c r="Q144" s="79"/>
      <c r="R144" s="144"/>
      <c r="S144" s="76"/>
      <c r="T144" s="143"/>
      <c r="U144" s="79"/>
      <c r="V144" s="145"/>
      <c r="W144" s="76"/>
      <c r="X144" s="143"/>
      <c r="Y144" s="79"/>
      <c r="Z144" s="145"/>
      <c r="AA144" s="76"/>
      <c r="AB144" s="143"/>
      <c r="AC144" s="79"/>
      <c r="AD144" s="145"/>
      <c r="AE144" s="76"/>
      <c r="AF144" s="143"/>
      <c r="AH144" s="111">
        <v>0.1</v>
      </c>
      <c r="AI144" s="334" t="e">
        <f ca="1">_xll.RiskPercentile($AI$139,$AH144)</f>
        <v>#NAME?</v>
      </c>
      <c r="AJ144" s="334" t="e">
        <f ca="1">_xll.RiskPercentile($AJ$139,$AH144)</f>
        <v>#NAME?</v>
      </c>
      <c r="AK144" s="6"/>
      <c r="AL144" s="50" t="e">
        <f ca="1">_xll.RiskPercentile($C$123,$AH144)</f>
        <v>#NAME?</v>
      </c>
      <c r="AM144" s="291" t="e">
        <f ca="1">_xll.RiskPercentile($G$123,$AH144)</f>
        <v>#NAME?</v>
      </c>
      <c r="AN144" s="50" t="e">
        <f ca="1">_xll.RiskPercentile($K$149,$AH144)</f>
        <v>#NAME?</v>
      </c>
      <c r="AO144" s="81" t="e">
        <f ca="1">_xll.RiskPercentile($O$149,$AH144)</f>
        <v>#NAME?</v>
      </c>
      <c r="AP144" s="87"/>
      <c r="AQ144" s="87"/>
      <c r="AR144" s="87"/>
      <c r="AS144" s="87"/>
      <c r="AT144" s="87"/>
      <c r="AV144" s="70"/>
      <c r="AW144" s="70"/>
      <c r="AX144" s="70"/>
      <c r="AY144" s="70"/>
      <c r="AZ144" s="16">
        <v>1.9E-2</v>
      </c>
      <c r="BA144" s="16">
        <f>AZ144^2</f>
        <v>3.6099999999999999E-4</v>
      </c>
      <c r="BB144" s="394">
        <f t="shared" si="6"/>
        <v>7.6473005664510151E-4</v>
      </c>
    </row>
    <row r="145" spans="2:54" s="2" customFormat="1" x14ac:dyDescent="0.25">
      <c r="B145" s="182"/>
      <c r="C145" s="176"/>
      <c r="D145" s="200"/>
      <c r="E145" s="178"/>
      <c r="F145" s="201"/>
      <c r="G145" s="176"/>
      <c r="H145" s="202"/>
      <c r="J145" s="383"/>
      <c r="K145" s="4">
        <v>0.5</v>
      </c>
      <c r="L145" s="263" t="e">
        <f ca="1">_xll.RiskPercentile(K149,K145)</f>
        <v>#NAME?</v>
      </c>
      <c r="N145" s="98"/>
      <c r="O145" s="4">
        <v>0.5</v>
      </c>
      <c r="P145" s="256" t="e">
        <f ca="1">_xll.RiskPercentile(O149,O145)</f>
        <v>#NAME?</v>
      </c>
      <c r="Q145" s="79"/>
      <c r="R145" s="144"/>
      <c r="S145" s="76"/>
      <c r="T145" s="143"/>
      <c r="U145" s="79"/>
      <c r="V145" s="145"/>
      <c r="W145" s="76"/>
      <c r="X145" s="143"/>
      <c r="Y145" s="79"/>
      <c r="Z145" s="145"/>
      <c r="AA145" s="76"/>
      <c r="AB145" s="143"/>
      <c r="AC145" s="79"/>
      <c r="AD145" s="145"/>
      <c r="AE145" s="76"/>
      <c r="AF145" s="143"/>
      <c r="AH145" s="111">
        <v>0.16600000000000001</v>
      </c>
      <c r="AI145" s="334" t="e">
        <f ca="1">_xll.RiskPercentile($AI$139,$AH145)</f>
        <v>#NAME?</v>
      </c>
      <c r="AJ145" s="334" t="e">
        <f ca="1">_xll.RiskPercentile($AJ$139,$AH145)</f>
        <v>#NAME?</v>
      </c>
      <c r="AK145" s="6"/>
      <c r="AL145" s="50" t="e">
        <f ca="1">_xll.RiskPercentile($C$123,$AH145)</f>
        <v>#NAME?</v>
      </c>
      <c r="AM145" s="291" t="e">
        <f ca="1">_xll.RiskPercentile($G$123,$AH145)</f>
        <v>#NAME?</v>
      </c>
      <c r="AN145" s="50" t="e">
        <f ca="1">_xll.RiskPercentile($K$149,$AH145)</f>
        <v>#NAME?</v>
      </c>
      <c r="AO145" s="81" t="e">
        <f ca="1">_xll.RiskPercentile($O$149,$AH145)</f>
        <v>#NAME?</v>
      </c>
      <c r="AP145" s="87"/>
      <c r="AQ145" s="87"/>
      <c r="AR145" s="87"/>
      <c r="AS145" s="87"/>
      <c r="AT145" s="87"/>
      <c r="AV145" s="71" t="s">
        <v>104</v>
      </c>
      <c r="AW145" s="70"/>
      <c r="AX145" s="70"/>
      <c r="AY145" s="70"/>
      <c r="AZ145" s="16" t="s">
        <v>105</v>
      </c>
      <c r="BA145" s="16">
        <f>SUM(BA142:BA144)</f>
        <v>0.47206200000000009</v>
      </c>
      <c r="BB145" s="395">
        <f t="shared" si="6"/>
        <v>1</v>
      </c>
    </row>
    <row r="146" spans="2:54" s="2" customFormat="1" x14ac:dyDescent="0.25">
      <c r="B146" s="182"/>
      <c r="C146" s="176"/>
      <c r="D146" s="200"/>
      <c r="E146" s="178"/>
      <c r="F146" s="201"/>
      <c r="G146" s="176"/>
      <c r="H146" s="202"/>
      <c r="J146" s="383"/>
      <c r="K146" s="4">
        <v>0.75</v>
      </c>
      <c r="L146" s="263" t="e">
        <f ca="1">_xll.RiskPercentile(K149,K146)</f>
        <v>#NAME?</v>
      </c>
      <c r="N146" s="98"/>
      <c r="O146" s="4">
        <v>0.75</v>
      </c>
      <c r="P146" s="256" t="e">
        <f ca="1">_xll.RiskPercentile(O149,O146)</f>
        <v>#NAME?</v>
      </c>
      <c r="Q146" s="79"/>
      <c r="R146" s="144"/>
      <c r="S146" s="76"/>
      <c r="T146" s="143"/>
      <c r="U146" s="79"/>
      <c r="V146" s="145"/>
      <c r="W146" s="76"/>
      <c r="X146" s="143"/>
      <c r="Y146" s="79"/>
      <c r="Z146" s="145"/>
      <c r="AA146" s="76"/>
      <c r="AB146" s="143"/>
      <c r="AC146" s="79"/>
      <c r="AD146" s="145"/>
      <c r="AE146" s="76"/>
      <c r="AF146" s="143"/>
      <c r="AH146" s="110">
        <v>0.25</v>
      </c>
      <c r="AI146" s="333" t="e">
        <f ca="1">_xll.RiskPercentile($AI$139,$AH146)</f>
        <v>#NAME?</v>
      </c>
      <c r="AJ146" s="333" t="e">
        <f ca="1">_xll.RiskPercentile($AJ$139,$AH146)</f>
        <v>#NAME?</v>
      </c>
      <c r="AK146" s="6"/>
      <c r="AL146" s="65" t="e">
        <f ca="1">_xll.RiskPercentile($C$123,$AH146)</f>
        <v>#NAME?</v>
      </c>
      <c r="AM146" s="290" t="e">
        <f ca="1">_xll.RiskPercentile($G$123,$AH146)</f>
        <v>#NAME?</v>
      </c>
      <c r="AN146" s="65" t="e">
        <f ca="1">_xll.RiskPercentile($K$149,$AH146)</f>
        <v>#NAME?</v>
      </c>
      <c r="AO146" s="80" t="e">
        <f ca="1">_xll.RiskPercentile($O$149,$AH146)</f>
        <v>#NAME?</v>
      </c>
      <c r="AP146" s="87"/>
      <c r="AQ146" s="87"/>
      <c r="AR146" s="87"/>
      <c r="AS146" s="87"/>
      <c r="AT146" s="87"/>
      <c r="AV146" s="154"/>
      <c r="AW146" s="154"/>
      <c r="AX146" s="154"/>
      <c r="AY146" s="154"/>
      <c r="AZ146" s="154"/>
      <c r="BA146" s="155"/>
      <c r="BB146" s="156"/>
    </row>
    <row r="147" spans="2:54" s="2" customFormat="1" x14ac:dyDescent="0.25">
      <c r="B147" s="182"/>
      <c r="C147" s="176"/>
      <c r="D147" s="200"/>
      <c r="E147" s="178"/>
      <c r="F147" s="201"/>
      <c r="G147" s="176"/>
      <c r="H147" s="202"/>
      <c r="J147" s="383"/>
      <c r="K147" s="4">
        <v>0.99</v>
      </c>
      <c r="L147" s="263" t="e">
        <f ca="1">_xll.RiskPercentile(K149,K147)</f>
        <v>#NAME?</v>
      </c>
      <c r="N147" s="98"/>
      <c r="O147" s="4">
        <v>0.99</v>
      </c>
      <c r="P147" s="256" t="e">
        <f ca="1">_xll.RiskPercentile(O149,O147)</f>
        <v>#NAME?</v>
      </c>
      <c r="Q147" s="79"/>
      <c r="R147" s="144"/>
      <c r="S147" s="76"/>
      <c r="T147" s="143"/>
      <c r="U147" s="79"/>
      <c r="V147" s="145"/>
      <c r="W147" s="76"/>
      <c r="X147" s="143"/>
      <c r="Y147" s="79"/>
      <c r="Z147" s="145"/>
      <c r="AA147" s="76"/>
      <c r="AB147" s="143"/>
      <c r="AC147" s="79"/>
      <c r="AD147" s="145"/>
      <c r="AE147" s="76"/>
      <c r="AF147" s="143"/>
      <c r="AH147" s="113">
        <v>0.33300000000000002</v>
      </c>
      <c r="AI147" s="335" t="e">
        <f ca="1">_xll.RiskPercentile($AI$139,$AH147)</f>
        <v>#NAME?</v>
      </c>
      <c r="AJ147" s="335" t="e">
        <f ca="1">_xll.RiskPercentile($AJ$139,$AH147)</f>
        <v>#NAME?</v>
      </c>
      <c r="AK147" s="7"/>
      <c r="AL147" s="214" t="e">
        <f ca="1">_xll.RiskPercentile($C$123,$AH147)</f>
        <v>#NAME?</v>
      </c>
      <c r="AM147" s="292" t="e">
        <f ca="1">_xll.RiskPercentile($G$123,$AH147)</f>
        <v>#NAME?</v>
      </c>
      <c r="AN147" s="214" t="e">
        <f ca="1">_xll.RiskPercentile($K$149,$AH147)</f>
        <v>#NAME?</v>
      </c>
      <c r="AO147" s="338" t="e">
        <f ca="1">_xll.RiskPercentile($O$149,$AH147)</f>
        <v>#NAME?</v>
      </c>
      <c r="AP147" s="88"/>
      <c r="AQ147" s="88"/>
      <c r="AR147" s="88"/>
      <c r="AS147" s="88"/>
      <c r="AT147" s="88"/>
      <c r="AV147" s="154"/>
      <c r="AW147" s="6"/>
      <c r="AX147" s="6"/>
      <c r="AY147" s="6"/>
      <c r="AZ147" s="6"/>
      <c r="BA147" s="155"/>
      <c r="BB147" s="156"/>
    </row>
    <row r="148" spans="2:54" s="2" customFormat="1" x14ac:dyDescent="0.25">
      <c r="B148" s="180"/>
      <c r="C148" s="177"/>
      <c r="D148" s="183"/>
      <c r="E148" s="178"/>
      <c r="F148" s="180"/>
      <c r="G148" s="177"/>
      <c r="H148" s="183"/>
      <c r="J148" s="32"/>
      <c r="K148" s="1"/>
      <c r="L148" s="35"/>
      <c r="N148" s="32"/>
      <c r="O148" s="1"/>
      <c r="P148" s="35"/>
      <c r="Q148" s="79"/>
      <c r="R148" s="140"/>
      <c r="S148" s="77"/>
      <c r="T148" s="146"/>
      <c r="U148" s="79"/>
      <c r="V148" s="140"/>
      <c r="W148" s="77"/>
      <c r="X148" s="146"/>
      <c r="Y148" s="79"/>
      <c r="Z148" s="140"/>
      <c r="AA148" s="77"/>
      <c r="AB148" s="146"/>
      <c r="AC148" s="79"/>
      <c r="AD148" s="140"/>
      <c r="AE148" s="77"/>
      <c r="AF148" s="146"/>
      <c r="AH148" s="112">
        <v>0.5</v>
      </c>
      <c r="AI148" s="336" t="e">
        <f ca="1">_xll.RiskPercentile($AI$139,$AH148)</f>
        <v>#NAME?</v>
      </c>
      <c r="AJ148" s="336" t="e">
        <f ca="1">_xll.RiskPercentile($AJ$139,$AH148)</f>
        <v>#NAME?</v>
      </c>
      <c r="AK148" s="7"/>
      <c r="AL148" s="215" t="e">
        <f ca="1">_xll.RiskPercentile($C$123,$AH148)</f>
        <v>#NAME?</v>
      </c>
      <c r="AM148" s="293" t="e">
        <f ca="1">_xll.RiskPercentile($G$123,$AH148)</f>
        <v>#NAME?</v>
      </c>
      <c r="AN148" s="215" t="e">
        <f ca="1">_xll.RiskPercentile($K$149,$AH148)</f>
        <v>#NAME?</v>
      </c>
      <c r="AO148" s="339" t="e">
        <f ca="1">_xll.RiskPercentile($O$149,$AH148)</f>
        <v>#NAME?</v>
      </c>
      <c r="AP148" s="88"/>
      <c r="AQ148" s="88"/>
      <c r="AR148" s="88"/>
      <c r="AS148" s="88"/>
      <c r="AT148" s="88"/>
      <c r="AV148" s="6"/>
      <c r="AW148" s="6"/>
      <c r="AX148" s="6"/>
      <c r="AY148" s="6"/>
      <c r="AZ148" s="6"/>
      <c r="BA148" s="67"/>
      <c r="BB148" s="67"/>
    </row>
    <row r="149" spans="2:54" s="2" customFormat="1" x14ac:dyDescent="0.25">
      <c r="B149" s="180"/>
      <c r="C149" s="203"/>
      <c r="D149" s="183"/>
      <c r="E149" s="178"/>
      <c r="F149" s="180"/>
      <c r="G149" s="204"/>
      <c r="H149" s="183"/>
      <c r="J149" s="32" t="str">
        <f>+J142</f>
        <v>P_B3b_Conv_GH2NPop</v>
      </c>
      <c r="K149" s="246" t="e">
        <f ca="1">A0!K149</f>
        <v>#NAME?</v>
      </c>
      <c r="L149" s="35" t="s">
        <v>325</v>
      </c>
      <c r="N149" s="32" t="str">
        <f>+N142</f>
        <v>P_B5_Prop_EstOut</v>
      </c>
      <c r="O149" s="257" t="e">
        <f ca="1">A0!O149</f>
        <v>#NAME?</v>
      </c>
      <c r="P149" s="35" t="s">
        <v>325</v>
      </c>
      <c r="Q149" s="79"/>
      <c r="R149" s="140"/>
      <c r="S149" s="78"/>
      <c r="T149" s="146"/>
      <c r="U149" s="79"/>
      <c r="V149" s="140"/>
      <c r="W149" s="78"/>
      <c r="X149" s="146"/>
      <c r="Y149" s="79"/>
      <c r="Z149" s="140"/>
      <c r="AA149" s="78"/>
      <c r="AB149" s="146"/>
      <c r="AC149" s="79"/>
      <c r="AD149" s="140"/>
      <c r="AE149" s="78"/>
      <c r="AF149" s="146"/>
      <c r="AH149" s="113">
        <v>0.66700000000000004</v>
      </c>
      <c r="AI149" s="335" t="e">
        <f ca="1">_xll.RiskPercentile($AI$139,$AH149)</f>
        <v>#NAME?</v>
      </c>
      <c r="AJ149" s="335" t="e">
        <f ca="1">_xll.RiskPercentile($AJ$139,$AH149)</f>
        <v>#NAME?</v>
      </c>
      <c r="AK149" s="7"/>
      <c r="AL149" s="214" t="e">
        <f ca="1">_xll.RiskPercentile($C$123,$AH149)</f>
        <v>#NAME?</v>
      </c>
      <c r="AM149" s="292" t="e">
        <f ca="1">_xll.RiskPercentile($G$123,$AH149)</f>
        <v>#NAME?</v>
      </c>
      <c r="AN149" s="214" t="e">
        <f ca="1">_xll.RiskPercentile($K$149,$AH149)</f>
        <v>#NAME?</v>
      </c>
      <c r="AO149" s="338" t="e">
        <f ca="1">_xll.RiskPercentile($O$149,$AH149)</f>
        <v>#NAME?</v>
      </c>
      <c r="AP149" s="88"/>
      <c r="AQ149" s="88"/>
      <c r="AR149" s="88"/>
      <c r="AS149" s="88"/>
      <c r="AT149" s="88"/>
      <c r="AV149" s="154"/>
      <c r="AW149" s="154"/>
      <c r="AX149" s="154"/>
      <c r="AY149" s="154"/>
      <c r="AZ149" s="154"/>
      <c r="BA149" s="67"/>
      <c r="BB149" s="67"/>
    </row>
    <row r="150" spans="2:54" s="2" customFormat="1" x14ac:dyDescent="0.25">
      <c r="B150" s="184"/>
      <c r="C150" s="178"/>
      <c r="D150" s="178"/>
      <c r="E150" s="178"/>
      <c r="F150" s="184"/>
      <c r="G150" s="178"/>
      <c r="H150" s="178"/>
      <c r="J150" s="36"/>
      <c r="K150" s="37"/>
      <c r="L150" s="38"/>
      <c r="N150" s="36"/>
      <c r="O150" s="37"/>
      <c r="P150" s="38"/>
      <c r="Q150" s="79"/>
      <c r="R150" s="147"/>
      <c r="S150" s="79"/>
      <c r="T150" s="79"/>
      <c r="U150" s="79"/>
      <c r="V150" s="147"/>
      <c r="W150" s="79"/>
      <c r="X150" s="79"/>
      <c r="Y150" s="79"/>
      <c r="Z150" s="147"/>
      <c r="AA150" s="79"/>
      <c r="AB150" s="79"/>
      <c r="AC150" s="79"/>
      <c r="AD150" s="147"/>
      <c r="AE150" s="79"/>
      <c r="AF150" s="79"/>
      <c r="AH150" s="110">
        <v>0.75</v>
      </c>
      <c r="AI150" s="333" t="e">
        <f ca="1">_xll.RiskPercentile($AI$139,$AH150)</f>
        <v>#NAME?</v>
      </c>
      <c r="AJ150" s="333" t="e">
        <f ca="1">_xll.RiskPercentile($AJ$139,$AH150)</f>
        <v>#NAME?</v>
      </c>
      <c r="AK150" s="6"/>
      <c r="AL150" s="65" t="e">
        <f ca="1">_xll.RiskPercentile($C$123,$AH150)</f>
        <v>#NAME?</v>
      </c>
      <c r="AM150" s="290" t="e">
        <f ca="1">_xll.RiskPercentile($G$123,$AH150)</f>
        <v>#NAME?</v>
      </c>
      <c r="AN150" s="65" t="e">
        <f ca="1">_xll.RiskPercentile($K$149,$AH150)</f>
        <v>#NAME?</v>
      </c>
      <c r="AO150" s="80" t="e">
        <f ca="1">_xll.RiskPercentile($O$149,$AH150)</f>
        <v>#NAME?</v>
      </c>
      <c r="AP150" s="87"/>
      <c r="AQ150" s="87"/>
      <c r="AR150" s="87"/>
      <c r="AS150" s="87"/>
      <c r="AT150" s="87"/>
      <c r="AV150" s="154"/>
      <c r="AW150" s="154"/>
      <c r="AX150" s="154"/>
      <c r="AY150" s="154"/>
      <c r="AZ150" s="154"/>
      <c r="BA150" s="67"/>
      <c r="BB150" s="67"/>
    </row>
    <row r="151" spans="2:54" s="2" customFormat="1" x14ac:dyDescent="0.25">
      <c r="B151" s="185"/>
      <c r="C151" s="176"/>
      <c r="D151" s="178"/>
      <c r="E151" s="178"/>
      <c r="F151" s="205"/>
      <c r="G151" s="176"/>
      <c r="H151" s="178"/>
      <c r="J151" s="39"/>
      <c r="K151" s="6"/>
      <c r="L151" s="38"/>
      <c r="N151" s="98"/>
      <c r="O151" s="9"/>
      <c r="P151" s="38"/>
      <c r="Q151" s="79"/>
      <c r="R151" s="147"/>
      <c r="S151" s="79"/>
      <c r="T151" s="79"/>
      <c r="U151" s="79"/>
      <c r="V151" s="145"/>
      <c r="W151" s="76"/>
      <c r="X151" s="79"/>
      <c r="Y151" s="79"/>
      <c r="Z151" s="145"/>
      <c r="AA151" s="76"/>
      <c r="AB151" s="79"/>
      <c r="AC151" s="79"/>
      <c r="AD151" s="145"/>
      <c r="AE151" s="76"/>
      <c r="AF151" s="79"/>
      <c r="AH151" s="111">
        <v>0.83299999999999996</v>
      </c>
      <c r="AI151" s="334" t="e">
        <f ca="1">_xll.RiskPercentile($AI$139,$AH151)</f>
        <v>#NAME?</v>
      </c>
      <c r="AJ151" s="334" t="e">
        <f ca="1">_xll.RiskPercentile($AJ$139,$AH151)</f>
        <v>#NAME?</v>
      </c>
      <c r="AK151" s="6"/>
      <c r="AL151" s="50" t="e">
        <f ca="1">_xll.RiskPercentile($C$123,$AH151)</f>
        <v>#NAME?</v>
      </c>
      <c r="AM151" s="291" t="e">
        <f ca="1">_xll.RiskPercentile($G$123,$AH151)</f>
        <v>#NAME?</v>
      </c>
      <c r="AN151" s="50" t="e">
        <f ca="1">_xll.RiskPercentile($K$149,$AH151)</f>
        <v>#NAME?</v>
      </c>
      <c r="AO151" s="81" t="e">
        <f ca="1">_xll.RiskPercentile($O$149,$AH151)</f>
        <v>#NAME?</v>
      </c>
      <c r="AP151" s="87"/>
      <c r="AQ151" s="87"/>
      <c r="AR151" s="87"/>
      <c r="AS151" s="87"/>
      <c r="AT151" s="87"/>
      <c r="AV151" s="154"/>
      <c r="AW151" s="154"/>
      <c r="AX151" s="154"/>
      <c r="AY151" s="154"/>
      <c r="AZ151" s="154"/>
      <c r="BA151" s="67"/>
      <c r="BB151" s="67"/>
    </row>
    <row r="152" spans="2:54" s="2" customFormat="1" x14ac:dyDescent="0.25">
      <c r="B152" s="185"/>
      <c r="C152" s="176"/>
      <c r="D152" s="178"/>
      <c r="E152" s="178"/>
      <c r="F152" s="206"/>
      <c r="G152" s="176"/>
      <c r="H152" s="178"/>
      <c r="J152" s="39"/>
      <c r="K152" s="6"/>
      <c r="L152" s="38"/>
      <c r="N152" s="98"/>
      <c r="O152" s="9"/>
      <c r="P152" s="38"/>
      <c r="Q152" s="79"/>
      <c r="R152" s="147"/>
      <c r="S152" s="79"/>
      <c r="T152" s="79"/>
      <c r="U152" s="79"/>
      <c r="V152" s="145"/>
      <c r="W152" s="76"/>
      <c r="X152" s="79"/>
      <c r="Y152" s="79"/>
      <c r="Z152" s="145"/>
      <c r="AA152" s="76"/>
      <c r="AB152" s="79"/>
      <c r="AC152" s="79"/>
      <c r="AD152" s="145"/>
      <c r="AE152" s="76"/>
      <c r="AF152" s="79"/>
      <c r="AH152" s="111">
        <v>0.9</v>
      </c>
      <c r="AI152" s="334" t="e">
        <f ca="1">_xll.RiskPercentile($AI$139,$AH152)</f>
        <v>#NAME?</v>
      </c>
      <c r="AJ152" s="334" t="e">
        <f ca="1">_xll.RiskPercentile($AJ$139,$AH152)</f>
        <v>#NAME?</v>
      </c>
      <c r="AK152" s="6"/>
      <c r="AL152" s="50" t="e">
        <f ca="1">_xll.RiskPercentile($C$123,$AH152)</f>
        <v>#NAME?</v>
      </c>
      <c r="AM152" s="291" t="e">
        <f ca="1">_xll.RiskPercentile($G$123,$AH152)</f>
        <v>#NAME?</v>
      </c>
      <c r="AN152" s="50" t="e">
        <f ca="1">_xll.RiskPercentile($K$149,$AH152)</f>
        <v>#NAME?</v>
      </c>
      <c r="AO152" s="81" t="e">
        <f ca="1">_xll.RiskPercentile($O$149,$AH152)</f>
        <v>#NAME?</v>
      </c>
      <c r="AP152" s="87"/>
      <c r="AQ152" s="87"/>
      <c r="AR152" s="87"/>
      <c r="AS152" s="87"/>
      <c r="AT152" s="87"/>
      <c r="AV152" s="154"/>
      <c r="AW152" s="154"/>
      <c r="AX152" s="154"/>
      <c r="AY152" s="154"/>
      <c r="AZ152" s="154"/>
      <c r="BA152" s="67"/>
      <c r="BB152" s="67"/>
    </row>
    <row r="153" spans="2:54" s="2" customFormat="1" x14ac:dyDescent="0.25">
      <c r="B153" s="185"/>
      <c r="C153" s="176"/>
      <c r="D153" s="178"/>
      <c r="E153" s="178"/>
      <c r="F153" s="205"/>
      <c r="G153" s="176"/>
      <c r="H153" s="178"/>
      <c r="J153" s="39"/>
      <c r="K153" s="6"/>
      <c r="L153" s="38"/>
      <c r="N153" s="98"/>
      <c r="O153" s="9"/>
      <c r="P153" s="38"/>
      <c r="Q153" s="79"/>
      <c r="R153" s="147"/>
      <c r="S153" s="79"/>
      <c r="T153" s="79"/>
      <c r="U153" s="79"/>
      <c r="V153" s="145"/>
      <c r="W153" s="76"/>
      <c r="X153" s="79"/>
      <c r="Y153" s="79"/>
      <c r="Z153" s="145"/>
      <c r="AA153" s="76"/>
      <c r="AB153" s="79"/>
      <c r="AC153" s="79"/>
      <c r="AD153" s="145"/>
      <c r="AE153" s="76"/>
      <c r="AF153" s="79"/>
      <c r="AH153" s="111">
        <v>0.95</v>
      </c>
      <c r="AI153" s="334" t="e">
        <f ca="1">_xll.RiskPercentile($AI$139,$AH153)</f>
        <v>#NAME?</v>
      </c>
      <c r="AJ153" s="334" t="e">
        <f ca="1">_xll.RiskPercentile($AJ$139,$AH153)</f>
        <v>#NAME?</v>
      </c>
      <c r="AK153" s="6"/>
      <c r="AL153" s="50" t="e">
        <f ca="1">_xll.RiskPercentile($C$123,$AH153)</f>
        <v>#NAME?</v>
      </c>
      <c r="AM153" s="291" t="e">
        <f ca="1">_xll.RiskPercentile($G$123,$AH153)</f>
        <v>#NAME?</v>
      </c>
      <c r="AN153" s="50" t="e">
        <f ca="1">_xll.RiskPercentile($K$149,$AH153)</f>
        <v>#NAME?</v>
      </c>
      <c r="AO153" s="81" t="e">
        <f ca="1">_xll.RiskPercentile($O$149,$AH153)</f>
        <v>#NAME?</v>
      </c>
      <c r="AP153" s="87"/>
      <c r="AQ153" s="87"/>
      <c r="AR153" s="87"/>
      <c r="AS153" s="87"/>
      <c r="AT153" s="87"/>
      <c r="AV153" s="154"/>
      <c r="AW153" s="154"/>
      <c r="AX153" s="154"/>
      <c r="AY153" s="154"/>
      <c r="AZ153" s="154"/>
      <c r="BA153" s="67"/>
      <c r="BB153" s="67"/>
    </row>
    <row r="154" spans="2:54" s="2" customFormat="1" x14ac:dyDescent="0.25">
      <c r="B154" s="185"/>
      <c r="C154" s="176"/>
      <c r="D154" s="178"/>
      <c r="E154" s="178"/>
      <c r="F154" s="205"/>
      <c r="G154" s="176"/>
      <c r="H154" s="178"/>
      <c r="J154" s="39"/>
      <c r="K154" s="6"/>
      <c r="L154" s="38"/>
      <c r="N154" s="98"/>
      <c r="O154" s="9"/>
      <c r="P154" s="38"/>
      <c r="Q154" s="79"/>
      <c r="R154" s="147"/>
      <c r="S154" s="79"/>
      <c r="T154" s="79"/>
      <c r="U154" s="79"/>
      <c r="V154" s="145"/>
      <c r="W154" s="76"/>
      <c r="X154" s="79"/>
      <c r="Y154" s="79"/>
      <c r="Z154" s="145"/>
      <c r="AA154" s="76"/>
      <c r="AB154" s="79"/>
      <c r="AC154" s="79"/>
      <c r="AD154" s="145"/>
      <c r="AE154" s="76"/>
      <c r="AF154" s="79"/>
      <c r="AH154" s="110">
        <v>0.99</v>
      </c>
      <c r="AI154" s="333" t="e">
        <f ca="1">_xll.RiskPercentile($AI$139,$AH154)</f>
        <v>#NAME?</v>
      </c>
      <c r="AJ154" s="333" t="e">
        <f ca="1">_xll.RiskPercentile($AJ$139,$AH154)</f>
        <v>#NAME?</v>
      </c>
      <c r="AK154" s="6"/>
      <c r="AL154" s="65" t="e">
        <f ca="1">_xll.RiskPercentile($C$123,$AH154)</f>
        <v>#NAME?</v>
      </c>
      <c r="AM154" s="290" t="e">
        <f ca="1">_xll.RiskPercentile($G$123,$AH154)</f>
        <v>#NAME?</v>
      </c>
      <c r="AN154" s="65" t="e">
        <f ca="1">_xll.RiskPercentile($K$149,$AH154)</f>
        <v>#NAME?</v>
      </c>
      <c r="AO154" s="80" t="e">
        <f ca="1">_xll.RiskPercentile($O$149,$AH154)</f>
        <v>#NAME?</v>
      </c>
      <c r="AP154" s="87"/>
      <c r="AQ154" s="87"/>
      <c r="AR154" s="87"/>
      <c r="AS154" s="87"/>
      <c r="AT154" s="87"/>
      <c r="AV154" s="67"/>
      <c r="AW154" s="67"/>
      <c r="AX154" s="67"/>
      <c r="AY154" s="67"/>
      <c r="AZ154" s="67"/>
      <c r="BA154" s="67"/>
      <c r="BB154" s="67"/>
    </row>
    <row r="155" spans="2:54" s="2" customFormat="1" x14ac:dyDescent="0.25">
      <c r="B155" s="185"/>
      <c r="C155" s="176"/>
      <c r="D155" s="178"/>
      <c r="E155" s="178"/>
      <c r="F155" s="205"/>
      <c r="G155" s="176"/>
      <c r="H155" s="178"/>
      <c r="J155" s="39"/>
      <c r="K155" s="6"/>
      <c r="L155" s="38"/>
      <c r="N155" s="98"/>
      <c r="O155" s="9"/>
      <c r="P155" s="38"/>
      <c r="Q155" s="79"/>
      <c r="R155" s="147"/>
      <c r="S155" s="79"/>
      <c r="T155" s="79"/>
      <c r="U155" s="79"/>
      <c r="V155" s="145"/>
      <c r="W155" s="76"/>
      <c r="X155" s="79"/>
      <c r="Y155" s="79"/>
      <c r="Z155" s="145"/>
      <c r="AA155" s="76"/>
      <c r="AB155" s="79"/>
      <c r="AC155" s="79"/>
      <c r="AD155" s="145"/>
      <c r="AE155" s="76"/>
      <c r="AF155" s="79"/>
      <c r="AH155" s="17" t="s">
        <v>110</v>
      </c>
      <c r="AI155" s="337" t="e">
        <f ca="1">_xll.RiskMean($AI139)</f>
        <v>#NAME?</v>
      </c>
      <c r="AJ155" s="337" t="e">
        <f ca="1">_xll.RiskMean($AJ139)</f>
        <v>#NAME?</v>
      </c>
      <c r="AK155" s="7"/>
      <c r="AL155" s="19" t="e">
        <f ca="1">_xll.RiskMean($C$123)</f>
        <v>#NAME?</v>
      </c>
      <c r="AM155" s="157" t="e">
        <f ca="1">_xll.RiskMean($G$123)</f>
        <v>#NAME?</v>
      </c>
      <c r="AN155" s="19" t="e">
        <f ca="1">_xll.RiskMean($K$149)</f>
        <v>#NAME?</v>
      </c>
      <c r="AO155" s="83" t="e">
        <f ca="1">_xll.RiskMean($O$149)</f>
        <v>#NAME?</v>
      </c>
      <c r="AP155" s="88"/>
      <c r="AQ155" s="88"/>
      <c r="AR155" s="88"/>
      <c r="AS155" s="88"/>
      <c r="AT155" s="88"/>
      <c r="AV155" s="67"/>
      <c r="AW155" s="67"/>
      <c r="AX155" s="67"/>
      <c r="AY155" s="67"/>
      <c r="AZ155" s="67"/>
      <c r="BA155" s="67"/>
      <c r="BB155" s="67"/>
    </row>
    <row r="156" spans="2:54" s="2" customFormat="1" x14ac:dyDescent="0.25">
      <c r="B156" s="184"/>
      <c r="C156" s="178"/>
      <c r="D156" s="178"/>
      <c r="E156" s="178"/>
      <c r="F156" s="184"/>
      <c r="G156" s="178"/>
      <c r="H156" s="178"/>
      <c r="J156" s="39"/>
      <c r="K156" s="6"/>
      <c r="L156" s="28"/>
      <c r="N156" s="39"/>
      <c r="O156" s="6"/>
      <c r="P156" s="28"/>
      <c r="Q156" s="79"/>
      <c r="R156" s="147"/>
      <c r="S156" s="79"/>
      <c r="T156" s="79"/>
      <c r="U156" s="79"/>
      <c r="V156" s="147"/>
      <c r="W156" s="79"/>
      <c r="X156" s="79"/>
      <c r="Y156" s="79"/>
      <c r="Z156" s="147"/>
      <c r="AA156" s="79"/>
      <c r="AB156" s="79"/>
      <c r="AC156" s="79"/>
      <c r="AD156" s="147"/>
      <c r="AE156" s="79"/>
      <c r="AF156" s="79"/>
      <c r="AH156" s="17" t="s">
        <v>111</v>
      </c>
      <c r="AI156" s="337" t="e">
        <f ca="1">_xll.RiskStdDev($AI$139)</f>
        <v>#NAME?</v>
      </c>
      <c r="AJ156" s="337" t="e">
        <f ca="1">_xll.RiskStdDev($AJ$139)</f>
        <v>#NAME?</v>
      </c>
      <c r="AK156" s="7"/>
      <c r="AL156" s="19" t="e">
        <f ca="1">_xll.RiskStdDev($C$123)</f>
        <v>#NAME?</v>
      </c>
      <c r="AM156" s="157" t="e">
        <f ca="1">_xll.RiskStdDev($G$123)</f>
        <v>#NAME?</v>
      </c>
      <c r="AN156" s="19" t="e">
        <f ca="1">_xll.RiskStdDev($K$149)</f>
        <v>#NAME?</v>
      </c>
      <c r="AO156" s="83" t="e">
        <f ca="1">_xll.RiskStdDev($O$149)</f>
        <v>#NAME?</v>
      </c>
      <c r="AP156" s="88"/>
      <c r="AQ156" s="88"/>
      <c r="AR156" s="88"/>
      <c r="AS156" s="88"/>
      <c r="AT156" s="88"/>
      <c r="AV156" s="67"/>
      <c r="AW156" s="67"/>
      <c r="AX156" s="67"/>
      <c r="AY156" s="67"/>
      <c r="AZ156" s="67"/>
      <c r="BA156" s="67"/>
      <c r="BB156" s="67"/>
    </row>
    <row r="157" spans="2:54" s="2" customFormat="1" x14ac:dyDescent="0.25">
      <c r="B157" s="179"/>
      <c r="C157" s="179"/>
      <c r="D157" s="179"/>
      <c r="E157" s="178"/>
      <c r="F157" s="179"/>
      <c r="G157" s="179"/>
      <c r="H157" s="179"/>
      <c r="J157" s="164"/>
      <c r="K157" s="165"/>
      <c r="L157" s="166"/>
      <c r="N157" s="164"/>
      <c r="O157" s="165"/>
      <c r="P157" s="166"/>
      <c r="Q157" s="79"/>
      <c r="R157" s="163"/>
      <c r="S157" s="163"/>
      <c r="T157" s="163"/>
      <c r="U157" s="79"/>
      <c r="V157" s="163"/>
      <c r="W157" s="163"/>
      <c r="X157" s="163"/>
      <c r="Y157" s="79"/>
      <c r="Z157" s="163"/>
      <c r="AA157" s="163"/>
      <c r="AB157" s="163"/>
      <c r="AC157" s="79"/>
      <c r="AD157" s="163"/>
      <c r="AE157" s="163"/>
      <c r="AF157" s="163"/>
      <c r="AH157" s="29"/>
      <c r="AI157" s="30"/>
      <c r="AJ157" s="30"/>
      <c r="AK157" s="49"/>
      <c r="AL157" s="30"/>
      <c r="AM157" s="30"/>
      <c r="AN157" s="30"/>
      <c r="AO157" s="30"/>
      <c r="AP157" s="79"/>
      <c r="AQ157" s="79"/>
      <c r="AR157" s="79"/>
      <c r="AS157" s="79"/>
      <c r="AT157" s="79"/>
      <c r="AV157" s="67"/>
      <c r="AW157" s="67"/>
      <c r="AX157" s="67"/>
      <c r="AY157" s="67"/>
      <c r="AZ157" s="67"/>
      <c r="BA157" s="67"/>
      <c r="BB157" s="67"/>
    </row>
    <row r="158" spans="2:54" s="2" customFormat="1" x14ac:dyDescent="0.25">
      <c r="B158" s="184"/>
      <c r="C158" s="178"/>
      <c r="D158" s="178"/>
      <c r="E158" s="178"/>
      <c r="F158" s="184"/>
      <c r="G158" s="178"/>
      <c r="H158" s="178"/>
      <c r="J158" s="36"/>
      <c r="K158" s="37"/>
      <c r="L158" s="38"/>
      <c r="N158" s="36"/>
      <c r="O158" s="37"/>
      <c r="P158" s="38"/>
      <c r="Q158" s="79"/>
      <c r="R158" s="147"/>
      <c r="S158" s="79"/>
      <c r="T158" s="79"/>
      <c r="U158" s="79"/>
      <c r="V158" s="147"/>
      <c r="W158" s="79"/>
      <c r="X158" s="79"/>
      <c r="Y158" s="79"/>
      <c r="Z158" s="147"/>
      <c r="AA158" s="79"/>
      <c r="AB158" s="79"/>
      <c r="AC158" s="79"/>
      <c r="AD158" s="147"/>
      <c r="AE158" s="79"/>
      <c r="AF158" s="79"/>
    </row>
    <row r="159" spans="2:54" s="25" customFormat="1" ht="211.5" customHeight="1" x14ac:dyDescent="0.25">
      <c r="B159" s="186"/>
      <c r="C159" s="177"/>
      <c r="D159" s="177"/>
      <c r="E159" s="177"/>
      <c r="F159" s="186"/>
      <c r="G159" s="177"/>
      <c r="H159" s="177"/>
      <c r="J159" s="41" t="e">
        <f ca="1">_xll.RiskResultsGraph(K149,J159:L159)</f>
        <v>#NAME?</v>
      </c>
      <c r="K159" s="42"/>
      <c r="L159" s="43"/>
      <c r="N159" s="41" t="e">
        <f ca="1">_xll.RiskResultsGraph(O149,N159:P159)</f>
        <v>#NAME?</v>
      </c>
      <c r="O159" s="42"/>
      <c r="P159" s="43"/>
      <c r="Q159" s="77"/>
      <c r="R159" s="148"/>
      <c r="S159" s="77"/>
      <c r="T159" s="77"/>
      <c r="U159" s="77"/>
      <c r="V159" s="148"/>
      <c r="W159" s="77"/>
      <c r="X159" s="77"/>
      <c r="Y159" s="77"/>
      <c r="Z159" s="148"/>
      <c r="AA159" s="77"/>
      <c r="AB159" s="77"/>
      <c r="AC159" s="77"/>
      <c r="AD159" s="148"/>
      <c r="AE159" s="77"/>
      <c r="AF159" s="77"/>
      <c r="AH159" s="265" t="e">
        <f ca="1">_xll.RiskResultsGraph(AJ139,AH159:AK159)</f>
        <v>#NAME?</v>
      </c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V159" s="73"/>
      <c r="AW159" s="73"/>
      <c r="AX159" s="73"/>
      <c r="AY159" s="73"/>
      <c r="AZ159" s="73"/>
      <c r="BA159" s="73"/>
      <c r="BB159" s="73"/>
    </row>
    <row r="160" spans="2:54" s="2" customFormat="1" ht="211.5" customHeight="1" x14ac:dyDescent="0.25">
      <c r="B160" s="184"/>
      <c r="C160" s="178"/>
      <c r="D160" s="178"/>
      <c r="E160" s="178"/>
      <c r="F160" s="184"/>
      <c r="G160" s="178"/>
      <c r="H160" s="178"/>
      <c r="J160" s="36"/>
      <c r="K160" s="37"/>
      <c r="L160" s="38"/>
      <c r="N160" s="36"/>
      <c r="O160" s="37"/>
      <c r="P160" s="38"/>
      <c r="Q160" s="79"/>
      <c r="R160" s="147"/>
      <c r="S160" s="79"/>
      <c r="T160" s="79"/>
      <c r="U160" s="79"/>
      <c r="V160" s="147"/>
      <c r="W160" s="79"/>
      <c r="X160" s="79"/>
      <c r="Y160" s="79"/>
      <c r="Z160" s="147"/>
      <c r="AA160" s="79"/>
      <c r="AB160" s="79"/>
      <c r="AC160" s="79"/>
      <c r="AD160" s="147"/>
      <c r="AE160" s="79"/>
      <c r="AF160" s="79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V160" s="67"/>
      <c r="AW160" s="67"/>
      <c r="AX160" s="67"/>
      <c r="AY160" s="67"/>
      <c r="AZ160" s="67"/>
      <c r="BA160" s="67"/>
      <c r="BB160" s="67"/>
    </row>
    <row r="161" spans="2:56" s="2" customFormat="1" x14ac:dyDescent="0.25">
      <c r="B161" s="184"/>
      <c r="C161" s="178"/>
      <c r="D161" s="178"/>
      <c r="E161" s="178"/>
      <c r="F161" s="184"/>
      <c r="G161" s="178"/>
      <c r="H161" s="178"/>
      <c r="J161" s="44"/>
      <c r="K161" s="30"/>
      <c r="L161" s="31"/>
      <c r="N161" s="44"/>
      <c r="O161" s="30"/>
      <c r="P161" s="31"/>
      <c r="Q161" s="79"/>
      <c r="R161" s="147"/>
      <c r="S161" s="79"/>
      <c r="T161" s="79"/>
      <c r="U161" s="79"/>
      <c r="V161" s="147"/>
      <c r="W161" s="79"/>
      <c r="X161" s="79"/>
      <c r="Y161" s="79"/>
      <c r="Z161" s="147"/>
      <c r="AA161" s="79"/>
      <c r="AB161" s="79"/>
      <c r="AC161" s="79"/>
      <c r="AD161" s="147"/>
      <c r="AE161" s="79"/>
      <c r="AF161" s="79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V161" s="67"/>
      <c r="AW161" s="67"/>
      <c r="AX161" s="67"/>
      <c r="AY161" s="67"/>
      <c r="AZ161" s="67"/>
      <c r="BA161" s="67"/>
      <c r="BB161" s="67"/>
    </row>
    <row r="162" spans="2:56" s="2" customFormat="1" x14ac:dyDescent="0.25">
      <c r="B162" s="10"/>
      <c r="F162" s="10"/>
      <c r="J162" s="10"/>
      <c r="N162" s="10"/>
      <c r="R162" s="10"/>
      <c r="V162" s="10"/>
      <c r="Z162" s="10"/>
      <c r="AD162" s="10"/>
      <c r="AH162" s="10"/>
      <c r="AL162" s="10"/>
      <c r="AM162" s="10"/>
      <c r="AN162" s="10"/>
      <c r="AO162" s="10"/>
      <c r="AP162" s="10"/>
    </row>
    <row r="163" spans="2:56" s="2" customFormat="1" ht="33" customHeight="1" x14ac:dyDescent="0.4">
      <c r="B163" s="426" t="s">
        <v>292</v>
      </c>
      <c r="C163" s="426"/>
      <c r="D163" s="426"/>
      <c r="E163" s="426"/>
      <c r="F163" s="426"/>
      <c r="G163" s="426"/>
      <c r="H163" s="426"/>
      <c r="I163" s="426"/>
      <c r="J163" s="426"/>
      <c r="K163" s="426"/>
      <c r="L163" s="426"/>
      <c r="M163" s="426"/>
      <c r="N163" s="426"/>
      <c r="O163" s="426"/>
      <c r="P163" s="426"/>
      <c r="Q163" s="426"/>
      <c r="R163" s="426"/>
      <c r="S163" s="426"/>
      <c r="T163" s="426"/>
      <c r="U163" s="426"/>
      <c r="V163" s="426"/>
      <c r="W163" s="426"/>
      <c r="X163" s="426"/>
      <c r="Y163" s="426"/>
      <c r="Z163" s="426"/>
      <c r="AA163" s="426"/>
      <c r="AB163" s="426"/>
      <c r="AC163" s="426"/>
      <c r="AD163" s="426"/>
      <c r="AE163" s="426"/>
      <c r="AF163" s="426"/>
      <c r="AG163" s="426"/>
      <c r="AH163" s="426"/>
      <c r="AI163" s="426"/>
      <c r="AJ163" s="426"/>
      <c r="AK163" s="426"/>
      <c r="AL163" s="426"/>
      <c r="AM163" s="426"/>
      <c r="AN163" s="426"/>
      <c r="AO163" s="426"/>
      <c r="AP163" s="426"/>
      <c r="AQ163" s="426"/>
      <c r="AR163" s="426"/>
      <c r="AS163" s="426"/>
      <c r="AT163" s="426"/>
      <c r="AU163" s="426"/>
      <c r="AV163" s="426"/>
      <c r="AW163" s="426"/>
      <c r="AX163" s="426"/>
      <c r="AY163" s="426"/>
      <c r="AZ163" s="426"/>
      <c r="BA163" s="426"/>
      <c r="BB163" s="426"/>
      <c r="BC163" s="426"/>
      <c r="BD163" s="426"/>
    </row>
    <row r="164" spans="2:56" s="2" customFormat="1" ht="16.5" customHeight="1" x14ac:dyDescent="0.25">
      <c r="B164" s="10"/>
      <c r="F164" s="10"/>
      <c r="J164" s="10"/>
      <c r="N164" s="10"/>
      <c r="R164" s="10"/>
      <c r="V164" s="10"/>
      <c r="Z164" s="10"/>
      <c r="AD164" s="10"/>
    </row>
    <row r="165" spans="2:56" s="51" customFormat="1" ht="36.75" customHeight="1" x14ac:dyDescent="0.3">
      <c r="B165" s="423" t="s">
        <v>152</v>
      </c>
      <c r="C165" s="424"/>
      <c r="D165" s="425"/>
      <c r="E165" s="52"/>
      <c r="F165" s="423" t="s">
        <v>152</v>
      </c>
      <c r="G165" s="424"/>
      <c r="H165" s="425"/>
      <c r="I165" s="52"/>
      <c r="J165" s="423" t="s">
        <v>152</v>
      </c>
      <c r="K165" s="424"/>
      <c r="L165" s="425"/>
      <c r="M165" s="52"/>
      <c r="N165" s="427"/>
      <c r="O165" s="427"/>
      <c r="P165" s="427"/>
      <c r="Q165" s="199"/>
      <c r="R165" s="427"/>
      <c r="S165" s="427"/>
      <c r="T165" s="427"/>
      <c r="U165" s="199"/>
      <c r="V165" s="427"/>
      <c r="W165" s="427"/>
      <c r="X165" s="427"/>
      <c r="Y165" s="296"/>
      <c r="Z165" s="427"/>
      <c r="AA165" s="427"/>
      <c r="AB165" s="427"/>
      <c r="AC165" s="296"/>
      <c r="AD165" s="427"/>
      <c r="AE165" s="427"/>
      <c r="AF165" s="427"/>
      <c r="AH165" s="428" t="s">
        <v>292</v>
      </c>
      <c r="AI165" s="428"/>
      <c r="AJ165" s="428"/>
      <c r="AK165" s="428"/>
      <c r="AL165" s="428"/>
      <c r="AM165" s="428"/>
      <c r="AN165" s="428"/>
      <c r="AO165" s="428"/>
      <c r="AP165" s="428"/>
      <c r="AQ165" s="428"/>
      <c r="AR165" s="428"/>
      <c r="AS165" s="428"/>
      <c r="AT165" s="271"/>
      <c r="AV165" s="429" t="s">
        <v>186</v>
      </c>
      <c r="AW165" s="430"/>
      <c r="AX165" s="430"/>
      <c r="AY165" s="430"/>
      <c r="AZ165" s="430"/>
      <c r="BA165" s="430"/>
      <c r="BB165" s="431"/>
    </row>
    <row r="166" spans="2:56" s="51" customFormat="1" ht="36.75" customHeight="1" x14ac:dyDescent="0.3">
      <c r="B166" s="432" t="s">
        <v>293</v>
      </c>
      <c r="C166" s="433"/>
      <c r="D166" s="434"/>
      <c r="E166" s="52"/>
      <c r="F166" s="435" t="s">
        <v>295</v>
      </c>
      <c r="G166" s="436"/>
      <c r="H166" s="437"/>
      <c r="I166" s="52"/>
      <c r="J166" s="438" t="s">
        <v>298</v>
      </c>
      <c r="K166" s="439"/>
      <c r="L166" s="440"/>
      <c r="M166" s="52"/>
      <c r="N166" s="415"/>
      <c r="O166" s="415"/>
      <c r="P166" s="415"/>
      <c r="Q166" s="199"/>
      <c r="R166" s="415"/>
      <c r="S166" s="415"/>
      <c r="T166" s="415"/>
      <c r="U166" s="199"/>
      <c r="V166" s="415"/>
      <c r="W166" s="415"/>
      <c r="X166" s="415"/>
      <c r="Y166" s="296"/>
      <c r="Z166" s="415"/>
      <c r="AA166" s="415"/>
      <c r="AB166" s="415"/>
      <c r="AC166" s="296"/>
      <c r="AD166" s="415"/>
      <c r="AE166" s="415"/>
      <c r="AF166" s="415"/>
      <c r="AH166" s="266" t="s">
        <v>312</v>
      </c>
      <c r="AI166" s="340" t="e">
        <f ca="1">_xll.RiskOutput("A1_P_N3_Spread_Poins_Cont")+$K$178</f>
        <v>#NAME?</v>
      </c>
      <c r="AJ166" s="318" t="e">
        <f ca="1">_xll.RiskOutput("A1_P_N3_Spread_Poins")+$L$178</f>
        <v>#NAME?</v>
      </c>
      <c r="AK166" s="268" t="s">
        <v>314</v>
      </c>
      <c r="AL166" s="230"/>
      <c r="AM166" s="230"/>
      <c r="AN166" s="230"/>
      <c r="AO166" s="230"/>
      <c r="AP166" s="230"/>
      <c r="AQ166" s="230"/>
      <c r="AR166" s="230"/>
      <c r="AS166" s="230"/>
      <c r="AT166" s="272"/>
      <c r="AV166" s="68" t="s">
        <v>84</v>
      </c>
      <c r="AW166" s="69"/>
      <c r="AX166" s="69"/>
      <c r="AY166" s="69"/>
      <c r="AZ166" s="69"/>
      <c r="BA166" s="69"/>
      <c r="BB166" s="69"/>
    </row>
    <row r="167" spans="2:56" s="2" customFormat="1" ht="33" customHeight="1" x14ac:dyDescent="0.25">
      <c r="B167" s="416" t="s">
        <v>294</v>
      </c>
      <c r="C167" s="417"/>
      <c r="D167" s="418"/>
      <c r="F167" s="416" t="s">
        <v>173</v>
      </c>
      <c r="G167" s="417"/>
      <c r="H167" s="418"/>
      <c r="J167" s="419"/>
      <c r="K167" s="420"/>
      <c r="L167" s="421"/>
      <c r="N167" s="422"/>
      <c r="O167" s="422"/>
      <c r="P167" s="422"/>
      <c r="Q167" s="178"/>
      <c r="R167" s="422"/>
      <c r="S167" s="422"/>
      <c r="T167" s="422"/>
      <c r="U167" s="178"/>
      <c r="V167" s="422"/>
      <c r="W167" s="422"/>
      <c r="X167" s="422"/>
      <c r="Y167" s="178"/>
      <c r="Z167" s="422"/>
      <c r="AA167" s="422"/>
      <c r="AB167" s="422"/>
      <c r="AC167" s="178"/>
      <c r="AD167" s="422"/>
      <c r="AE167" s="422"/>
      <c r="AF167" s="422"/>
      <c r="AH167" s="231"/>
      <c r="AI167" s="231"/>
      <c r="AJ167" s="231"/>
      <c r="AK167" s="268" t="s">
        <v>313</v>
      </c>
      <c r="AL167" s="231"/>
      <c r="AM167" s="231"/>
      <c r="AN167" s="231"/>
      <c r="AO167" s="231"/>
      <c r="AP167" s="231"/>
      <c r="AQ167" s="231"/>
      <c r="AR167" s="231"/>
      <c r="AS167" s="231"/>
      <c r="AT167" s="273"/>
      <c r="AV167" s="67"/>
      <c r="AW167" s="67"/>
      <c r="AX167" s="67"/>
      <c r="AY167" s="67"/>
      <c r="AZ167" s="67"/>
      <c r="BA167" s="67"/>
      <c r="BB167" s="67"/>
    </row>
    <row r="168" spans="2:56" s="2" customFormat="1" x14ac:dyDescent="0.25">
      <c r="B168" s="36"/>
      <c r="C168" s="37"/>
      <c r="D168" s="38"/>
      <c r="F168" s="32"/>
      <c r="G168" s="9"/>
      <c r="H168" s="33"/>
      <c r="J168" s="32"/>
      <c r="K168" s="280" t="s">
        <v>309</v>
      </c>
      <c r="L168" s="281" t="s">
        <v>310</v>
      </c>
      <c r="N168" s="180"/>
      <c r="O168" s="176"/>
      <c r="P168" s="181"/>
      <c r="Q168" s="178"/>
      <c r="R168" s="180"/>
      <c r="S168" s="176"/>
      <c r="T168" s="181"/>
      <c r="U168" s="178"/>
      <c r="V168" s="180"/>
      <c r="W168" s="176"/>
      <c r="X168" s="181"/>
      <c r="Y168" s="178"/>
      <c r="Z168" s="180"/>
      <c r="AA168" s="176"/>
      <c r="AB168" s="181"/>
      <c r="AC168" s="178"/>
      <c r="AD168" s="180"/>
      <c r="AE168" s="176"/>
      <c r="AF168" s="181"/>
      <c r="AH168" s="70" t="s">
        <v>90</v>
      </c>
      <c r="AI168" s="70" t="s">
        <v>309</v>
      </c>
      <c r="AJ168" s="232" t="str">
        <f>AH166</f>
        <v>N3_Spread_Poins=</v>
      </c>
      <c r="AK168" s="6"/>
      <c r="AL168" s="232" t="str">
        <f>B176</f>
        <v>K</v>
      </c>
      <c r="AM168" s="319" t="str">
        <f>F176</f>
        <v>lambda</v>
      </c>
      <c r="AN168" s="40"/>
      <c r="AO168" s="40"/>
      <c r="AP168" s="40"/>
      <c r="AQ168" s="40"/>
      <c r="AR168" s="40"/>
      <c r="AS168" s="40"/>
      <c r="AT168" s="274"/>
      <c r="AV168" s="70" t="s">
        <v>91</v>
      </c>
      <c r="AW168" s="70" t="s">
        <v>92</v>
      </c>
      <c r="AX168" s="70" t="s">
        <v>93</v>
      </c>
      <c r="AY168" s="70" t="s">
        <v>94</v>
      </c>
      <c r="AZ168" s="70" t="s">
        <v>95</v>
      </c>
      <c r="BA168" s="70" t="s">
        <v>96</v>
      </c>
      <c r="BB168" s="70" t="s">
        <v>97</v>
      </c>
    </row>
    <row r="169" spans="2:56" s="2" customFormat="1" x14ac:dyDescent="0.25">
      <c r="B169" s="32" t="str">
        <f>B166</f>
        <v>K</v>
      </c>
      <c r="C169" s="4" t="s">
        <v>98</v>
      </c>
      <c r="D169" s="33" t="s">
        <v>99</v>
      </c>
      <c r="F169" s="32" t="str">
        <f>F166</f>
        <v>lambda</v>
      </c>
      <c r="G169" s="4" t="s">
        <v>98</v>
      </c>
      <c r="H169" s="33" t="s">
        <v>99</v>
      </c>
      <c r="J169" s="278" t="s">
        <v>299</v>
      </c>
      <c r="K169" s="289" t="e">
        <f ca="1">$AJ$139</f>
        <v>#NAME?</v>
      </c>
      <c r="L169" s="295" t="e">
        <f ca="1">ROUNDUP(K169,0)</f>
        <v>#NAME?</v>
      </c>
      <c r="N169" s="180"/>
      <c r="O169" s="176"/>
      <c r="P169" s="181"/>
      <c r="Q169" s="178"/>
      <c r="R169" s="180"/>
      <c r="S169" s="176"/>
      <c r="T169" s="181"/>
      <c r="U169" s="178"/>
      <c r="V169" s="180"/>
      <c r="W169" s="176"/>
      <c r="X169" s="181"/>
      <c r="Y169" s="178"/>
      <c r="Z169" s="180"/>
      <c r="AA169" s="176"/>
      <c r="AB169" s="181"/>
      <c r="AC169" s="178"/>
      <c r="AD169" s="180"/>
      <c r="AE169" s="176"/>
      <c r="AF169" s="181"/>
      <c r="AH169" s="110">
        <v>0.01</v>
      </c>
      <c r="AI169" s="125" t="e">
        <f ca="1">_xll.RiskPercentile($AI$166,$AH169)</f>
        <v>#NAME?</v>
      </c>
      <c r="AJ169" s="125" t="e">
        <f ca="1">_xll.RiskPercentile($AJ$166,$AH169)</f>
        <v>#NAME?</v>
      </c>
      <c r="AK169" s="6"/>
      <c r="AL169" s="60" t="e">
        <f ca="1">_xll.RiskPercentile($C$176,$AH169)</f>
        <v>#NAME?</v>
      </c>
      <c r="AM169" s="327" t="e">
        <f ca="1">_xll.RiskPercentile($G$176,$AH169)</f>
        <v>#NAME?</v>
      </c>
      <c r="AN169" s="320"/>
      <c r="AO169" s="321"/>
      <c r="AP169" s="294"/>
      <c r="AQ169" s="294"/>
      <c r="AR169" s="294"/>
      <c r="AS169" s="294"/>
      <c r="AT169" s="275"/>
      <c r="AV169" s="72"/>
      <c r="AW169" s="72"/>
      <c r="AX169" s="72"/>
      <c r="AY169" s="72"/>
      <c r="AZ169" s="72">
        <v>0.41</v>
      </c>
      <c r="BA169" s="72">
        <f t="shared" ref="BA169:BA177" si="7">AZ169^2</f>
        <v>0.16809999999999997</v>
      </c>
      <c r="BB169" s="394">
        <f>BA169/$BA$178</f>
        <v>0.67495673611640905</v>
      </c>
    </row>
    <row r="170" spans="2:56" s="2" customFormat="1" x14ac:dyDescent="0.25">
      <c r="B170" s="382"/>
      <c r="C170" s="4">
        <v>0.01</v>
      </c>
      <c r="D170" s="213" t="e">
        <f ca="1">_xll.RiskPercentile(C176,C170)</f>
        <v>#NAME?</v>
      </c>
      <c r="F170" s="385"/>
      <c r="G170" s="4">
        <v>0.01</v>
      </c>
      <c r="H170" s="152" t="e">
        <f ca="1">_xll.RiskPercentile(G176,G170)</f>
        <v>#NAME?</v>
      </c>
      <c r="J170" s="278" t="s">
        <v>300</v>
      </c>
      <c r="K170" s="289" t="e">
        <f ca="1">$G$176*K169/(1+($G$176-1)*K169/$C$176)</f>
        <v>#NAME?</v>
      </c>
      <c r="L170" s="295" t="e">
        <f t="shared" ref="L170:L178" ca="1" si="8">ROUNDUP(K170,0)</f>
        <v>#NAME?</v>
      </c>
      <c r="N170" s="297"/>
      <c r="O170" s="176"/>
      <c r="P170" s="298"/>
      <c r="Q170" s="178"/>
      <c r="R170" s="185"/>
      <c r="S170" s="176"/>
      <c r="T170" s="299"/>
      <c r="U170" s="178"/>
      <c r="V170" s="185"/>
      <c r="W170" s="176"/>
      <c r="X170" s="299"/>
      <c r="Y170" s="178"/>
      <c r="Z170" s="185"/>
      <c r="AA170" s="176"/>
      <c r="AB170" s="300"/>
      <c r="AC170" s="178"/>
      <c r="AD170" s="301"/>
      <c r="AE170" s="176"/>
      <c r="AF170" s="302"/>
      <c r="AH170" s="111">
        <v>0.05</v>
      </c>
      <c r="AI170" s="126" t="e">
        <f ca="1">_xll.RiskPercentile($AI$166,$AH170)</f>
        <v>#NAME?</v>
      </c>
      <c r="AJ170" s="126" t="e">
        <f ca="1">_xll.RiskPercentile($AJ$166,$AH170)</f>
        <v>#NAME?</v>
      </c>
      <c r="AK170" s="6"/>
      <c r="AL170" s="61" t="e">
        <f ca="1">_xll.RiskPercentile($C$176,$AH170)</f>
        <v>#NAME?</v>
      </c>
      <c r="AM170" s="328" t="e">
        <f ca="1">_xll.RiskPercentile($G$176,$AH170)</f>
        <v>#NAME?</v>
      </c>
      <c r="AN170" s="320"/>
      <c r="AO170" s="321"/>
      <c r="AP170" s="294"/>
      <c r="AQ170" s="294"/>
      <c r="AR170" s="294"/>
      <c r="AS170" s="294"/>
      <c r="AT170" s="275"/>
      <c r="AV170" s="72"/>
      <c r="AW170" s="72"/>
      <c r="AX170" s="72"/>
      <c r="AY170" s="72"/>
      <c r="AZ170" s="72">
        <v>0.191</v>
      </c>
      <c r="BA170" s="72">
        <f t="shared" si="7"/>
        <v>3.6481E-2</v>
      </c>
      <c r="BB170" s="394">
        <f t="shared" ref="BB170:BB178" si="9">BA170/$BA$178</f>
        <v>0.14647886192898704</v>
      </c>
    </row>
    <row r="171" spans="2:56" s="2" customFormat="1" x14ac:dyDescent="0.25">
      <c r="B171" s="382"/>
      <c r="C171" s="4">
        <v>0.25</v>
      </c>
      <c r="D171" s="213" t="e">
        <f ca="1">_xll.RiskPercentile(C176,C171)</f>
        <v>#NAME?</v>
      </c>
      <c r="F171" s="385"/>
      <c r="G171" s="4">
        <v>0.25</v>
      </c>
      <c r="H171" s="152" t="e">
        <f ca="1">_xll.RiskPercentile(G176,G171)</f>
        <v>#NAME?</v>
      </c>
      <c r="J171" s="278" t="s">
        <v>301</v>
      </c>
      <c r="K171" s="289" t="e">
        <f t="shared" ref="K171:K178" ca="1" si="10">$G$176*K170/(1+($G$176-1)*K170/$C$176)</f>
        <v>#NAME?</v>
      </c>
      <c r="L171" s="295" t="e">
        <f t="shared" ca="1" si="8"/>
        <v>#NAME?</v>
      </c>
      <c r="N171" s="297"/>
      <c r="O171" s="176"/>
      <c r="P171" s="298"/>
      <c r="Q171" s="178"/>
      <c r="R171" s="185"/>
      <c r="S171" s="176"/>
      <c r="T171" s="299"/>
      <c r="U171" s="178"/>
      <c r="V171" s="185"/>
      <c r="W171" s="176"/>
      <c r="X171" s="299"/>
      <c r="Y171" s="178"/>
      <c r="Z171" s="185"/>
      <c r="AA171" s="176"/>
      <c r="AB171" s="300"/>
      <c r="AC171" s="178"/>
      <c r="AD171" s="301"/>
      <c r="AE171" s="176"/>
      <c r="AF171" s="302"/>
      <c r="AH171" s="111">
        <v>0.1</v>
      </c>
      <c r="AI171" s="126" t="e">
        <f ca="1">_xll.RiskPercentile($AI$166,$AH171)</f>
        <v>#NAME?</v>
      </c>
      <c r="AJ171" s="126" t="e">
        <f ca="1">_xll.RiskPercentile($AJ$166,$AH171)</f>
        <v>#NAME?</v>
      </c>
      <c r="AK171" s="6"/>
      <c r="AL171" s="61" t="e">
        <f ca="1">_xll.RiskPercentile($C$176,$AH171)</f>
        <v>#NAME?</v>
      </c>
      <c r="AM171" s="328" t="e">
        <f ca="1">_xll.RiskPercentile($G$176,$AH171)</f>
        <v>#NAME?</v>
      </c>
      <c r="AN171" s="320"/>
      <c r="AO171" s="321"/>
      <c r="AP171" s="294"/>
      <c r="AQ171" s="294"/>
      <c r="AR171" s="294"/>
      <c r="AS171" s="294"/>
      <c r="AT171" s="275"/>
      <c r="AV171" s="72"/>
      <c r="AW171" s="72"/>
      <c r="AX171" s="72"/>
      <c r="AY171" s="72"/>
      <c r="AZ171" s="72">
        <v>0.16600000000000001</v>
      </c>
      <c r="BA171" s="72">
        <f t="shared" si="7"/>
        <v>2.7556000000000004E-2</v>
      </c>
      <c r="BB171" s="394">
        <f t="shared" si="9"/>
        <v>0.11064311612387728</v>
      </c>
    </row>
    <row r="172" spans="2:56" s="2" customFormat="1" x14ac:dyDescent="0.25">
      <c r="B172" s="382"/>
      <c r="C172" s="4">
        <v>0.5</v>
      </c>
      <c r="D172" s="213" t="e">
        <f ca="1">_xll.RiskPercentile(C176,C172)</f>
        <v>#NAME?</v>
      </c>
      <c r="F172" s="385"/>
      <c r="G172" s="4">
        <v>0.5</v>
      </c>
      <c r="H172" s="152" t="e">
        <f ca="1">_xll.RiskPercentile(G176,G172)</f>
        <v>#NAME?</v>
      </c>
      <c r="J172" s="278" t="s">
        <v>302</v>
      </c>
      <c r="K172" s="289" t="e">
        <f t="shared" ca="1" si="10"/>
        <v>#NAME?</v>
      </c>
      <c r="L172" s="295" t="e">
        <f t="shared" ca="1" si="8"/>
        <v>#NAME?</v>
      </c>
      <c r="N172" s="297"/>
      <c r="O172" s="176"/>
      <c r="P172" s="298"/>
      <c r="Q172" s="178"/>
      <c r="R172" s="185"/>
      <c r="S172" s="176"/>
      <c r="T172" s="299"/>
      <c r="U172" s="178"/>
      <c r="V172" s="185"/>
      <c r="W172" s="176"/>
      <c r="X172" s="299"/>
      <c r="Y172" s="178"/>
      <c r="Z172" s="185"/>
      <c r="AA172" s="176"/>
      <c r="AB172" s="300"/>
      <c r="AC172" s="178"/>
      <c r="AD172" s="301"/>
      <c r="AE172" s="176"/>
      <c r="AF172" s="302"/>
      <c r="AH172" s="111">
        <v>0.16600000000000001</v>
      </c>
      <c r="AI172" s="126" t="e">
        <f ca="1">_xll.RiskPercentile($AI$166,$AH172)</f>
        <v>#NAME?</v>
      </c>
      <c r="AJ172" s="126" t="e">
        <f ca="1">_xll.RiskPercentile($AJ$166,$AH172)</f>
        <v>#NAME?</v>
      </c>
      <c r="AK172" s="6"/>
      <c r="AL172" s="61" t="e">
        <f ca="1">_xll.RiskPercentile($C$176,$AH172)</f>
        <v>#NAME?</v>
      </c>
      <c r="AM172" s="328" t="e">
        <f ca="1">_xll.RiskPercentile($G$176,$AH172)</f>
        <v>#NAME?</v>
      </c>
      <c r="AN172" s="320"/>
      <c r="AO172" s="321"/>
      <c r="AP172" s="294"/>
      <c r="AQ172" s="294"/>
      <c r="AR172" s="294"/>
      <c r="AS172" s="294"/>
      <c r="AT172" s="275"/>
      <c r="AV172" s="72"/>
      <c r="AW172" s="72"/>
      <c r="AX172" s="72"/>
      <c r="AY172" s="72"/>
      <c r="AZ172" s="72">
        <v>0.121</v>
      </c>
      <c r="BA172" s="72">
        <f t="shared" si="7"/>
        <v>1.4641E-2</v>
      </c>
      <c r="BB172" s="394">
        <f t="shared" si="9"/>
        <v>5.8786683958836086E-2</v>
      </c>
    </row>
    <row r="173" spans="2:56" s="2" customFormat="1" x14ac:dyDescent="0.25">
      <c r="B173" s="382"/>
      <c r="C173" s="4">
        <v>0.75</v>
      </c>
      <c r="D173" s="213" t="e">
        <f ca="1">_xll.RiskPercentile(C176,C173)</f>
        <v>#NAME?</v>
      </c>
      <c r="F173" s="385"/>
      <c r="G173" s="4">
        <v>0.75</v>
      </c>
      <c r="H173" s="152" t="e">
        <f ca="1">_xll.RiskPercentile(G176,G173)</f>
        <v>#NAME?</v>
      </c>
      <c r="J173" s="278" t="s">
        <v>303</v>
      </c>
      <c r="K173" s="289" t="e">
        <f t="shared" ca="1" si="10"/>
        <v>#NAME?</v>
      </c>
      <c r="L173" s="295" t="e">
        <f t="shared" ca="1" si="8"/>
        <v>#NAME?</v>
      </c>
      <c r="N173" s="297"/>
      <c r="O173" s="176"/>
      <c r="P173" s="298"/>
      <c r="Q173" s="178"/>
      <c r="R173" s="185"/>
      <c r="S173" s="176"/>
      <c r="T173" s="299"/>
      <c r="U173" s="178"/>
      <c r="V173" s="185"/>
      <c r="W173" s="176"/>
      <c r="X173" s="299"/>
      <c r="Y173" s="178"/>
      <c r="Z173" s="185"/>
      <c r="AA173" s="176"/>
      <c r="AB173" s="300"/>
      <c r="AC173" s="178"/>
      <c r="AD173" s="301"/>
      <c r="AE173" s="176"/>
      <c r="AF173" s="302"/>
      <c r="AH173" s="110">
        <v>0.25</v>
      </c>
      <c r="AI173" s="125" t="e">
        <f ca="1">_xll.RiskPercentile($AI$166,$AH173)</f>
        <v>#NAME?</v>
      </c>
      <c r="AJ173" s="125" t="e">
        <f ca="1">_xll.RiskPercentile($AJ$166,$AH173)</f>
        <v>#NAME?</v>
      </c>
      <c r="AK173" s="6"/>
      <c r="AL173" s="60" t="e">
        <f ca="1">_xll.RiskPercentile($C$176,$AH173)</f>
        <v>#NAME?</v>
      </c>
      <c r="AM173" s="327" t="e">
        <f ca="1">_xll.RiskPercentile($G$176,$AH173)</f>
        <v>#NAME?</v>
      </c>
      <c r="AN173" s="320"/>
      <c r="AO173" s="321"/>
      <c r="AP173" s="294"/>
      <c r="AQ173" s="294"/>
      <c r="AR173" s="294"/>
      <c r="AS173" s="294"/>
      <c r="AT173" s="275"/>
      <c r="AV173" s="72"/>
      <c r="AW173" s="72"/>
      <c r="AX173" s="72"/>
      <c r="AY173" s="72"/>
      <c r="AZ173" s="72">
        <v>3.9E-2</v>
      </c>
      <c r="BA173" s="72">
        <f t="shared" si="7"/>
        <v>1.521E-3</v>
      </c>
      <c r="BB173" s="394">
        <f t="shared" si="9"/>
        <v>6.1071338229212267E-3</v>
      </c>
    </row>
    <row r="174" spans="2:56" s="2" customFormat="1" x14ac:dyDescent="0.25">
      <c r="B174" s="382"/>
      <c r="C174" s="4">
        <v>0.99</v>
      </c>
      <c r="D174" s="213" t="e">
        <f ca="1">_xll.RiskPercentile(C176,C174)</f>
        <v>#NAME?</v>
      </c>
      <c r="F174" s="385"/>
      <c r="G174" s="4">
        <v>0.99</v>
      </c>
      <c r="H174" s="152" t="e">
        <f ca="1">_xll.RiskPercentile(G176,G174)</f>
        <v>#NAME?</v>
      </c>
      <c r="J174" s="278" t="s">
        <v>304</v>
      </c>
      <c r="K174" s="289" t="e">
        <f t="shared" ca="1" si="10"/>
        <v>#NAME?</v>
      </c>
      <c r="L174" s="295" t="e">
        <f t="shared" ca="1" si="8"/>
        <v>#NAME?</v>
      </c>
      <c r="N174" s="297"/>
      <c r="O174" s="176"/>
      <c r="P174" s="298"/>
      <c r="Q174" s="178"/>
      <c r="R174" s="185"/>
      <c r="S174" s="176"/>
      <c r="T174" s="299"/>
      <c r="U174" s="178"/>
      <c r="V174" s="185"/>
      <c r="W174" s="176"/>
      <c r="X174" s="299"/>
      <c r="Y174" s="178"/>
      <c r="Z174" s="185"/>
      <c r="AA174" s="176"/>
      <c r="AB174" s="300"/>
      <c r="AC174" s="178"/>
      <c r="AD174" s="301"/>
      <c r="AE174" s="176"/>
      <c r="AF174" s="302"/>
      <c r="AH174" s="113">
        <v>0.33300000000000002</v>
      </c>
      <c r="AI174" s="330" t="e">
        <f ca="1">_xll.RiskPercentile($AI$166,$AH174)</f>
        <v>#NAME?</v>
      </c>
      <c r="AJ174" s="330" t="e">
        <f ca="1">_xll.RiskPercentile($AJ$166,$AH174)</f>
        <v>#NAME?</v>
      </c>
      <c r="AK174" s="7"/>
      <c r="AL174" s="220" t="e">
        <f ca="1">_xll.RiskPercentile($C$176,$AH174)</f>
        <v>#NAME?</v>
      </c>
      <c r="AM174" s="341" t="e">
        <f ca="1">_xll.RiskPercentile($G$176,$AH174)</f>
        <v>#NAME?</v>
      </c>
      <c r="AN174" s="322"/>
      <c r="AO174" s="323"/>
      <c r="AP174" s="324"/>
      <c r="AQ174" s="324"/>
      <c r="AR174" s="324"/>
      <c r="AS174" s="324"/>
      <c r="AT174" s="276"/>
      <c r="AV174" s="72"/>
      <c r="AW174" s="72"/>
      <c r="AX174" s="72"/>
      <c r="AY174" s="72"/>
      <c r="AZ174" s="72">
        <v>2.3E-2</v>
      </c>
      <c r="BA174" s="72">
        <f t="shared" si="7"/>
        <v>5.2899999999999996E-4</v>
      </c>
      <c r="BB174" s="394">
        <f t="shared" si="9"/>
        <v>2.1240458858154693E-3</v>
      </c>
    </row>
    <row r="175" spans="2:56" s="2" customFormat="1" x14ac:dyDescent="0.25">
      <c r="B175" s="32"/>
      <c r="C175" s="1"/>
      <c r="D175" s="35"/>
      <c r="F175" s="32"/>
      <c r="G175" s="1"/>
      <c r="H175" s="35"/>
      <c r="J175" s="278" t="s">
        <v>305</v>
      </c>
      <c r="K175" s="289" t="e">
        <f t="shared" ca="1" si="10"/>
        <v>#NAME?</v>
      </c>
      <c r="L175" s="295" t="e">
        <f t="shared" ca="1" si="8"/>
        <v>#NAME?</v>
      </c>
      <c r="N175" s="180"/>
      <c r="O175" s="177"/>
      <c r="P175" s="183"/>
      <c r="Q175" s="178"/>
      <c r="R175" s="180"/>
      <c r="S175" s="177"/>
      <c r="T175" s="183"/>
      <c r="U175" s="178"/>
      <c r="V175" s="180"/>
      <c r="W175" s="177"/>
      <c r="X175" s="183"/>
      <c r="Y175" s="178"/>
      <c r="Z175" s="180"/>
      <c r="AA175" s="177"/>
      <c r="AB175" s="183"/>
      <c r="AC175" s="178"/>
      <c r="AD175" s="180"/>
      <c r="AE175" s="177"/>
      <c r="AF175" s="183"/>
      <c r="AH175" s="112">
        <v>0.5</v>
      </c>
      <c r="AI175" s="331" t="e">
        <f ca="1">_xll.RiskPercentile($AI$166,$AH175)</f>
        <v>#NAME?</v>
      </c>
      <c r="AJ175" s="331" t="e">
        <f ca="1">_xll.RiskPercentile($AJ$166,$AH175)</f>
        <v>#NAME?</v>
      </c>
      <c r="AK175" s="7"/>
      <c r="AL175" s="221" t="e">
        <f ca="1">_xll.RiskPercentile($C$176,$AH175)</f>
        <v>#NAME?</v>
      </c>
      <c r="AM175" s="342" t="e">
        <f ca="1">_xll.RiskPercentile($G$176,$AH175)</f>
        <v>#NAME?</v>
      </c>
      <c r="AN175" s="322"/>
      <c r="AO175" s="323"/>
      <c r="AP175" s="324"/>
      <c r="AQ175" s="324"/>
      <c r="AR175" s="324"/>
      <c r="AS175" s="324"/>
      <c r="AT175" s="276"/>
      <c r="AV175" s="72"/>
      <c r="AW175" s="72"/>
      <c r="AX175" s="72"/>
      <c r="AY175" s="72"/>
      <c r="AZ175" s="72">
        <v>1.4999999999999999E-2</v>
      </c>
      <c r="BA175" s="72">
        <f t="shared" si="7"/>
        <v>2.2499999999999999E-4</v>
      </c>
      <c r="BB175" s="394">
        <f t="shared" si="9"/>
        <v>9.0342216315402769E-4</v>
      </c>
    </row>
    <row r="176" spans="2:56" s="2" customFormat="1" x14ac:dyDescent="0.25">
      <c r="B176" s="32" t="str">
        <f>B166</f>
        <v>K</v>
      </c>
      <c r="C176" s="264">
        <f>A0!C176</f>
        <v>276</v>
      </c>
      <c r="D176" s="35" t="s">
        <v>325</v>
      </c>
      <c r="F176" s="32" t="str">
        <f>F166</f>
        <v>lambda</v>
      </c>
      <c r="G176" s="241">
        <f>A0!G176</f>
        <v>1.1299999999999999</v>
      </c>
      <c r="H176" s="35" t="s">
        <v>325</v>
      </c>
      <c r="J176" s="278" t="s">
        <v>306</v>
      </c>
      <c r="K176" s="289" t="e">
        <f t="shared" ca="1" si="10"/>
        <v>#NAME?</v>
      </c>
      <c r="L176" s="295" t="e">
        <f t="shared" ca="1" si="8"/>
        <v>#NAME?</v>
      </c>
      <c r="N176" s="180"/>
      <c r="O176" s="303"/>
      <c r="P176" s="183"/>
      <c r="Q176" s="178"/>
      <c r="R176" s="180"/>
      <c r="S176" s="304"/>
      <c r="T176" s="183"/>
      <c r="U176" s="178"/>
      <c r="V176" s="180"/>
      <c r="W176" s="304"/>
      <c r="X176" s="183"/>
      <c r="Y176" s="178"/>
      <c r="Z176" s="180"/>
      <c r="AA176" s="305"/>
      <c r="AB176" s="183"/>
      <c r="AC176" s="178"/>
      <c r="AD176" s="180"/>
      <c r="AE176" s="306"/>
      <c r="AF176" s="183"/>
      <c r="AH176" s="113">
        <v>0.66700000000000004</v>
      </c>
      <c r="AI176" s="330" t="e">
        <f ca="1">_xll.RiskPercentile($AI$166,$AH176)</f>
        <v>#NAME?</v>
      </c>
      <c r="AJ176" s="330" t="e">
        <f ca="1">_xll.RiskPercentile($AJ$166,$AH176)</f>
        <v>#NAME?</v>
      </c>
      <c r="AK176" s="7"/>
      <c r="AL176" s="220" t="e">
        <f ca="1">_xll.RiskPercentile($C$176,$AH176)</f>
        <v>#NAME?</v>
      </c>
      <c r="AM176" s="341" t="e">
        <f ca="1">_xll.RiskPercentile($G$176,$AH176)</f>
        <v>#NAME?</v>
      </c>
      <c r="AN176" s="322"/>
      <c r="AO176" s="323"/>
      <c r="AP176" s="324"/>
      <c r="AQ176" s="324"/>
      <c r="AR176" s="324"/>
      <c r="AS176" s="324"/>
      <c r="AT176" s="276"/>
      <c r="AV176" s="72"/>
      <c r="AW176" s="72"/>
      <c r="AX176" s="72"/>
      <c r="AY176" s="72"/>
      <c r="AZ176" s="72">
        <v>0</v>
      </c>
      <c r="BA176" s="72">
        <f t="shared" si="7"/>
        <v>0</v>
      </c>
      <c r="BB176" s="394">
        <f t="shared" si="9"/>
        <v>0</v>
      </c>
    </row>
    <row r="177" spans="2:56" s="2" customFormat="1" x14ac:dyDescent="0.25">
      <c r="B177" s="36"/>
      <c r="C177" s="6"/>
      <c r="D177" s="28"/>
      <c r="F177" s="36"/>
      <c r="G177" s="37"/>
      <c r="H177" s="38"/>
      <c r="J177" s="278" t="s">
        <v>307</v>
      </c>
      <c r="K177" s="289" t="e">
        <f t="shared" ca="1" si="10"/>
        <v>#NAME?</v>
      </c>
      <c r="L177" s="295" t="e">
        <f t="shared" ca="1" si="8"/>
        <v>#NAME?</v>
      </c>
      <c r="N177" s="184"/>
      <c r="O177" s="307"/>
      <c r="P177" s="178"/>
      <c r="Q177" s="178"/>
      <c r="R177" s="184"/>
      <c r="S177" s="178"/>
      <c r="T177" s="178"/>
      <c r="U177" s="178"/>
      <c r="V177" s="184"/>
      <c r="W177" s="178"/>
      <c r="X177" s="178"/>
      <c r="Y177" s="178"/>
      <c r="Z177" s="184"/>
      <c r="AA177" s="178"/>
      <c r="AB177" s="178"/>
      <c r="AC177" s="178"/>
      <c r="AD177" s="184"/>
      <c r="AE177" s="178"/>
      <c r="AF177" s="178"/>
      <c r="AH177" s="110">
        <v>0.75</v>
      </c>
      <c r="AI177" s="125" t="e">
        <f ca="1">_xll.RiskPercentile($AI$166,$AH177)</f>
        <v>#NAME?</v>
      </c>
      <c r="AJ177" s="125" t="e">
        <f ca="1">_xll.RiskPercentile($AJ$166,$AH177)</f>
        <v>#NAME?</v>
      </c>
      <c r="AK177" s="6"/>
      <c r="AL177" s="60" t="e">
        <f ca="1">_xll.RiskPercentile($C$176,$AH177)</f>
        <v>#NAME?</v>
      </c>
      <c r="AM177" s="327" t="e">
        <f ca="1">_xll.RiskPercentile($G$176,$AH177)</f>
        <v>#NAME?</v>
      </c>
      <c r="AN177" s="320"/>
      <c r="AO177" s="321"/>
      <c r="AP177" s="294"/>
      <c r="AQ177" s="294"/>
      <c r="AR177" s="294"/>
      <c r="AS177" s="294"/>
      <c r="AT177" s="275"/>
      <c r="AV177" s="72"/>
      <c r="AW177" s="72"/>
      <c r="AX177" s="72"/>
      <c r="AY177" s="72"/>
      <c r="AZ177" s="72">
        <v>0</v>
      </c>
      <c r="BA177" s="72">
        <f t="shared" si="7"/>
        <v>0</v>
      </c>
      <c r="BB177" s="394">
        <f t="shared" si="9"/>
        <v>0</v>
      </c>
    </row>
    <row r="178" spans="2:56" s="2" customFormat="1" x14ac:dyDescent="0.25">
      <c r="B178" s="36"/>
      <c r="C178" s="37"/>
      <c r="D178" s="38"/>
      <c r="F178" s="39"/>
      <c r="G178" s="6"/>
      <c r="H178" s="38"/>
      <c r="J178" s="278" t="s">
        <v>308</v>
      </c>
      <c r="K178" s="289" t="e">
        <f t="shared" ca="1" si="10"/>
        <v>#NAME?</v>
      </c>
      <c r="L178" s="295" t="e">
        <f t="shared" ca="1" si="8"/>
        <v>#NAME?</v>
      </c>
      <c r="N178" s="184"/>
      <c r="O178" s="308"/>
      <c r="P178" s="178"/>
      <c r="Q178" s="178"/>
      <c r="R178" s="185"/>
      <c r="S178" s="176"/>
      <c r="T178" s="178"/>
      <c r="U178" s="178"/>
      <c r="V178" s="185"/>
      <c r="W178" s="176"/>
      <c r="X178" s="178"/>
      <c r="Y178" s="178"/>
      <c r="Z178" s="185"/>
      <c r="AA178" s="176"/>
      <c r="AB178" s="178"/>
      <c r="AC178" s="178"/>
      <c r="AD178" s="185"/>
      <c r="AE178" s="176"/>
      <c r="AF178" s="178"/>
      <c r="AH178" s="111">
        <v>0.83299999999999996</v>
      </c>
      <c r="AI178" s="126" t="e">
        <f ca="1">_xll.RiskPercentile($AI$166,$AH178)</f>
        <v>#NAME?</v>
      </c>
      <c r="AJ178" s="126" t="e">
        <f ca="1">_xll.RiskPercentile($AJ$166,$AH178)</f>
        <v>#NAME?</v>
      </c>
      <c r="AK178" s="6"/>
      <c r="AL178" s="61" t="e">
        <f ca="1">_xll.RiskPercentile($C$176,$AH178)</f>
        <v>#NAME?</v>
      </c>
      <c r="AM178" s="328" t="e">
        <f ca="1">_xll.RiskPercentile($G$176,$AH178)</f>
        <v>#NAME?</v>
      </c>
      <c r="AN178" s="320"/>
      <c r="AO178" s="321"/>
      <c r="AP178" s="294"/>
      <c r="AQ178" s="294"/>
      <c r="AR178" s="294"/>
      <c r="AS178" s="294"/>
      <c r="AT178" s="275"/>
      <c r="AV178" s="71" t="s">
        <v>104</v>
      </c>
      <c r="AW178" s="70"/>
      <c r="AX178" s="70"/>
      <c r="AY178" s="70"/>
      <c r="AZ178" s="70" t="s">
        <v>105</v>
      </c>
      <c r="BA178" s="72">
        <f>SUM(BA169:BA177)</f>
        <v>0.24905299999999994</v>
      </c>
      <c r="BB178" s="395">
        <f t="shared" si="9"/>
        <v>1</v>
      </c>
    </row>
    <row r="179" spans="2:56" s="2" customFormat="1" x14ac:dyDescent="0.25">
      <c r="B179" s="39"/>
      <c r="C179" s="6"/>
      <c r="D179" s="28"/>
      <c r="F179" s="39" t="s">
        <v>297</v>
      </c>
      <c r="G179" s="6"/>
      <c r="H179" s="38"/>
      <c r="J179" s="39"/>
      <c r="K179" s="283"/>
      <c r="L179" s="284"/>
      <c r="N179" s="180"/>
      <c r="O179" s="176"/>
      <c r="P179" s="309"/>
      <c r="Q179" s="178"/>
      <c r="R179" s="185"/>
      <c r="S179" s="176"/>
      <c r="T179" s="178"/>
      <c r="U179" s="178"/>
      <c r="V179" s="185"/>
      <c r="W179" s="176"/>
      <c r="X179" s="178"/>
      <c r="Y179" s="178"/>
      <c r="Z179" s="185"/>
      <c r="AA179" s="176"/>
      <c r="AB179" s="178"/>
      <c r="AC179" s="178"/>
      <c r="AD179" s="185"/>
      <c r="AE179" s="176"/>
      <c r="AF179" s="178"/>
      <c r="AH179" s="111">
        <v>0.9</v>
      </c>
      <c r="AI179" s="126" t="e">
        <f ca="1">_xll.RiskPercentile($AI$166,$AH179)</f>
        <v>#NAME?</v>
      </c>
      <c r="AJ179" s="126" t="e">
        <f ca="1">_xll.RiskPercentile($AJ$166,$AH179)</f>
        <v>#NAME?</v>
      </c>
      <c r="AK179" s="6"/>
      <c r="AL179" s="61" t="e">
        <f ca="1">_xll.RiskPercentile($C$176,$AH179)</f>
        <v>#NAME?</v>
      </c>
      <c r="AM179" s="328" t="e">
        <f ca="1">_xll.RiskPercentile($G$176,$AH179)</f>
        <v>#NAME?</v>
      </c>
      <c r="AN179" s="320"/>
      <c r="AO179" s="321"/>
      <c r="AP179" s="294"/>
      <c r="AQ179" s="294"/>
      <c r="AR179" s="294"/>
      <c r="AS179" s="294"/>
      <c r="AT179" s="275"/>
      <c r="AV179" s="67"/>
      <c r="AW179" s="67"/>
      <c r="AX179" s="67"/>
      <c r="AY179" s="67"/>
      <c r="AZ179" s="67"/>
      <c r="BA179" s="67"/>
      <c r="BB179" s="67"/>
    </row>
    <row r="180" spans="2:56" s="2" customFormat="1" x14ac:dyDescent="0.25">
      <c r="B180" s="39"/>
      <c r="C180" s="6"/>
      <c r="D180" s="28"/>
      <c r="F180" s="39"/>
      <c r="G180" s="6"/>
      <c r="H180" s="38"/>
      <c r="J180" s="39"/>
      <c r="K180" s="283"/>
      <c r="L180" s="284"/>
      <c r="N180" s="184"/>
      <c r="O180" s="310"/>
      <c r="P180" s="309"/>
      <c r="Q180" s="178"/>
      <c r="R180" s="185"/>
      <c r="S180" s="176"/>
      <c r="T180" s="178"/>
      <c r="U180" s="178"/>
      <c r="V180" s="185"/>
      <c r="W180" s="176"/>
      <c r="X180" s="178"/>
      <c r="Y180" s="178"/>
      <c r="Z180" s="185"/>
      <c r="AA180" s="176"/>
      <c r="AB180" s="178"/>
      <c r="AC180" s="178"/>
      <c r="AD180" s="185"/>
      <c r="AE180" s="176"/>
      <c r="AF180" s="178"/>
      <c r="AH180" s="111">
        <v>0.95</v>
      </c>
      <c r="AI180" s="126" t="e">
        <f ca="1">_xll.RiskPercentile($AI$166,$AH180)</f>
        <v>#NAME?</v>
      </c>
      <c r="AJ180" s="126" t="e">
        <f ca="1">_xll.RiskPercentile($AJ$166,$AH180)</f>
        <v>#NAME?</v>
      </c>
      <c r="AK180" s="6"/>
      <c r="AL180" s="61" t="e">
        <f ca="1">_xll.RiskPercentile($C$176,$AH180)</f>
        <v>#NAME?</v>
      </c>
      <c r="AM180" s="328" t="e">
        <f ca="1">_xll.RiskPercentile($G$176,$AH180)</f>
        <v>#NAME?</v>
      </c>
      <c r="AN180" s="320"/>
      <c r="AO180" s="321"/>
      <c r="AP180" s="294"/>
      <c r="AQ180" s="294"/>
      <c r="AR180" s="294"/>
      <c r="AS180" s="294"/>
      <c r="AT180" s="275"/>
      <c r="AV180" s="67"/>
      <c r="AW180" s="67"/>
      <c r="AX180" s="67"/>
      <c r="AY180" s="67"/>
      <c r="AZ180" s="67"/>
      <c r="BA180" s="67"/>
      <c r="BB180" s="67"/>
    </row>
    <row r="181" spans="2:56" s="2" customFormat="1" x14ac:dyDescent="0.25">
      <c r="B181" s="39"/>
      <c r="C181" s="6"/>
      <c r="D181" s="28"/>
      <c r="F181" s="39"/>
      <c r="G181" s="6"/>
      <c r="H181" s="38"/>
      <c r="J181" s="39"/>
      <c r="K181" s="283"/>
      <c r="L181" s="284"/>
      <c r="N181" s="184"/>
      <c r="O181" s="311"/>
      <c r="P181" s="309"/>
      <c r="Q181" s="178"/>
      <c r="R181" s="185"/>
      <c r="S181" s="176"/>
      <c r="T181" s="178"/>
      <c r="U181" s="178"/>
      <c r="V181" s="185"/>
      <c r="W181" s="176"/>
      <c r="X181" s="178"/>
      <c r="Y181" s="178"/>
      <c r="Z181" s="185"/>
      <c r="AA181" s="176"/>
      <c r="AB181" s="178"/>
      <c r="AC181" s="178"/>
      <c r="AD181" s="185"/>
      <c r="AE181" s="176"/>
      <c r="AF181" s="178"/>
      <c r="AH181" s="110">
        <v>0.99</v>
      </c>
      <c r="AI181" s="125" t="e">
        <f ca="1">_xll.RiskPercentile($AI$166,$AH181)</f>
        <v>#NAME?</v>
      </c>
      <c r="AJ181" s="125" t="e">
        <f ca="1">_xll.RiskPercentile($AJ$166,$AH181)</f>
        <v>#NAME?</v>
      </c>
      <c r="AK181" s="6"/>
      <c r="AL181" s="60" t="e">
        <f ca="1">_xll.RiskPercentile($C$176,$AH181)</f>
        <v>#NAME?</v>
      </c>
      <c r="AM181" s="327" t="e">
        <f ca="1">_xll.RiskPercentile($G$176,$AH181)</f>
        <v>#NAME?</v>
      </c>
      <c r="AN181" s="320"/>
      <c r="AO181" s="321"/>
      <c r="AP181" s="294"/>
      <c r="AQ181" s="294"/>
      <c r="AR181" s="294"/>
      <c r="AS181" s="294"/>
      <c r="AT181" s="275"/>
      <c r="AV181" s="67"/>
      <c r="AW181" s="67"/>
      <c r="AX181" s="67"/>
      <c r="AY181" s="67"/>
      <c r="AZ181" s="67"/>
      <c r="BA181" s="67"/>
      <c r="BB181" s="67"/>
    </row>
    <row r="182" spans="2:56" s="2" customFormat="1" x14ac:dyDescent="0.25">
      <c r="B182" s="39"/>
      <c r="C182" s="6"/>
      <c r="D182" s="28"/>
      <c r="F182" s="39"/>
      <c r="G182" s="6"/>
      <c r="H182" s="38"/>
      <c r="J182" s="39"/>
      <c r="K182" s="283"/>
      <c r="L182" s="284"/>
      <c r="N182" s="312"/>
      <c r="O182" s="313"/>
      <c r="P182" s="309"/>
      <c r="Q182" s="178"/>
      <c r="R182" s="185"/>
      <c r="S182" s="176"/>
      <c r="T182" s="178"/>
      <c r="U182" s="178"/>
      <c r="V182" s="185"/>
      <c r="W182" s="176"/>
      <c r="X182" s="178"/>
      <c r="Y182" s="178"/>
      <c r="Z182" s="185"/>
      <c r="AA182" s="176"/>
      <c r="AB182" s="178"/>
      <c r="AC182" s="178"/>
      <c r="AD182" s="185"/>
      <c r="AE182" s="176"/>
      <c r="AF182" s="178"/>
      <c r="AH182" s="17" t="s">
        <v>110</v>
      </c>
      <c r="AI182" s="119" t="e">
        <f ca="1">_xll.RiskMean($AI$166)</f>
        <v>#NAME?</v>
      </c>
      <c r="AJ182" s="119" t="e">
        <f ca="1">_xll.RiskMean($AJ$166)</f>
        <v>#NAME?</v>
      </c>
      <c r="AK182" s="7"/>
      <c r="AL182" s="63" t="e">
        <f ca="1">_xll.RiskMean($C$176)</f>
        <v>#NAME?</v>
      </c>
      <c r="AM182" s="329" t="e">
        <f ca="1">_xll.RiskMean($G$176)</f>
        <v>#NAME?</v>
      </c>
      <c r="AN182" s="322"/>
      <c r="AO182" s="323"/>
      <c r="AP182" s="324"/>
      <c r="AQ182" s="324"/>
      <c r="AR182" s="324"/>
      <c r="AS182" s="324"/>
      <c r="AT182" s="276"/>
      <c r="AV182" s="67"/>
      <c r="AW182" s="67"/>
      <c r="AX182" s="67"/>
      <c r="AY182" s="67"/>
      <c r="AZ182" s="67"/>
      <c r="BA182" s="67"/>
      <c r="BB182" s="67"/>
    </row>
    <row r="183" spans="2:56" s="2" customFormat="1" x14ac:dyDescent="0.25">
      <c r="B183" s="39"/>
      <c r="C183" s="6"/>
      <c r="D183" s="28"/>
      <c r="F183" s="39"/>
      <c r="G183" s="6"/>
      <c r="H183" s="28"/>
      <c r="J183" s="39"/>
      <c r="K183" s="283"/>
      <c r="L183" s="284"/>
      <c r="N183" s="314"/>
      <c r="O183" s="315"/>
      <c r="P183" s="316"/>
      <c r="Q183" s="178"/>
      <c r="R183" s="184"/>
      <c r="S183" s="178"/>
      <c r="T183" s="178"/>
      <c r="U183" s="178"/>
      <c r="V183" s="184"/>
      <c r="W183" s="178"/>
      <c r="X183" s="178"/>
      <c r="Y183" s="178"/>
      <c r="Z183" s="184"/>
      <c r="AA183" s="178"/>
      <c r="AB183" s="178"/>
      <c r="AC183" s="178"/>
      <c r="AD183" s="184"/>
      <c r="AE183" s="178"/>
      <c r="AF183" s="178"/>
      <c r="AH183" s="17" t="s">
        <v>111</v>
      </c>
      <c r="AI183" s="119" t="e">
        <f ca="1">_xll.RiskStdDev($AI$166)</f>
        <v>#NAME?</v>
      </c>
      <c r="AJ183" s="119" t="e">
        <f ca="1">_xll.RiskStdDev($AJ$166)</f>
        <v>#NAME?</v>
      </c>
      <c r="AK183" s="7"/>
      <c r="AL183" s="63" t="e">
        <f ca="1">_xll.RiskStdDev($C$176)</f>
        <v>#NAME?</v>
      </c>
      <c r="AM183" s="329" t="e">
        <f ca="1">_xll.RiskStdDev($G$176)</f>
        <v>#NAME?</v>
      </c>
      <c r="AN183" s="322"/>
      <c r="AO183" s="323"/>
      <c r="AP183" s="324"/>
      <c r="AQ183" s="324"/>
      <c r="AR183" s="324"/>
      <c r="AS183" s="324"/>
      <c r="AT183" s="276"/>
      <c r="AV183" s="67"/>
      <c r="AW183" s="67"/>
      <c r="AX183" s="67"/>
      <c r="AY183" s="67"/>
      <c r="AZ183" s="67"/>
      <c r="BA183" s="67"/>
      <c r="BB183" s="67"/>
    </row>
    <row r="184" spans="2:56" s="2" customFormat="1" x14ac:dyDescent="0.25">
      <c r="B184" s="164"/>
      <c r="C184" s="165"/>
      <c r="D184" s="166"/>
      <c r="F184" s="164"/>
      <c r="G184" s="165"/>
      <c r="H184" s="166"/>
      <c r="J184" s="285"/>
      <c r="K184" s="286"/>
      <c r="L184" s="287"/>
      <c r="N184" s="312"/>
      <c r="O184" s="176"/>
      <c r="P184" s="309"/>
      <c r="Q184" s="178"/>
      <c r="R184" s="179"/>
      <c r="S184" s="179"/>
      <c r="T184" s="179"/>
      <c r="U184" s="178"/>
      <c r="V184" s="179"/>
      <c r="W184" s="179"/>
      <c r="X184" s="179"/>
      <c r="Y184" s="178"/>
      <c r="Z184" s="179"/>
      <c r="AA184" s="179"/>
      <c r="AB184" s="179"/>
      <c r="AC184" s="178"/>
      <c r="AD184" s="179"/>
      <c r="AE184" s="179"/>
      <c r="AF184" s="179"/>
      <c r="AH184" s="37"/>
      <c r="AI184" s="37"/>
      <c r="AJ184" s="37"/>
      <c r="AK184" s="6"/>
      <c r="AL184" s="37"/>
      <c r="AM184" s="37"/>
      <c r="AN184" s="37"/>
      <c r="AO184" s="37"/>
      <c r="AP184" s="37"/>
      <c r="AQ184" s="37"/>
      <c r="AR184" s="37"/>
      <c r="AS184" s="37"/>
      <c r="AT184" s="178"/>
      <c r="AV184" s="67"/>
      <c r="AW184" s="67"/>
      <c r="AX184" s="67"/>
      <c r="AY184" s="67"/>
      <c r="AZ184" s="67"/>
      <c r="BA184" s="67"/>
      <c r="BB184" s="67"/>
    </row>
    <row r="185" spans="2:56" s="2" customFormat="1" x14ac:dyDescent="0.25">
      <c r="B185" s="39"/>
      <c r="C185" s="6"/>
      <c r="D185" s="28"/>
      <c r="F185" s="36"/>
      <c r="G185" s="37"/>
      <c r="H185" s="38"/>
      <c r="J185" s="39"/>
      <c r="K185" s="283"/>
      <c r="L185" s="284"/>
      <c r="N185" s="309"/>
      <c r="O185" s="309"/>
      <c r="P185" s="309"/>
      <c r="Q185" s="178"/>
      <c r="R185" s="317"/>
      <c r="S185" s="178"/>
      <c r="T185" s="178"/>
      <c r="U185" s="178"/>
      <c r="V185" s="184"/>
      <c r="W185" s="178"/>
      <c r="X185" s="178"/>
      <c r="Y185" s="178"/>
      <c r="Z185" s="184"/>
      <c r="AA185" s="178"/>
      <c r="AB185" s="178"/>
      <c r="AC185" s="178"/>
      <c r="AD185" s="184"/>
      <c r="AE185" s="178"/>
      <c r="AF185" s="178"/>
      <c r="AR185" s="79"/>
    </row>
    <row r="186" spans="2:56" s="25" customFormat="1" ht="211.5" customHeight="1" x14ac:dyDescent="0.25">
      <c r="B186" s="41" t="e">
        <f ca="1">_xll.RiskResultsGraph(C176,B186:D186)</f>
        <v>#NAME?</v>
      </c>
      <c r="C186" s="42"/>
      <c r="D186" s="43"/>
      <c r="F186" s="41" t="e">
        <f ca="1">_xll.RiskResultsGraph(G176,F186:H186)</f>
        <v>#NAME?</v>
      </c>
      <c r="G186" s="42"/>
      <c r="H186" s="43"/>
      <c r="J186" s="279"/>
      <c r="K186" s="282"/>
      <c r="L186" s="288"/>
      <c r="N186" s="186"/>
      <c r="O186" s="177"/>
      <c r="P186" s="177"/>
      <c r="Q186" s="177"/>
      <c r="R186" s="186"/>
      <c r="S186" s="177"/>
      <c r="T186" s="177"/>
      <c r="U186" s="177"/>
      <c r="V186" s="186"/>
      <c r="W186" s="177"/>
      <c r="X186" s="177"/>
      <c r="Y186" s="177"/>
      <c r="Z186" s="186"/>
      <c r="AA186" s="177"/>
      <c r="AB186" s="177"/>
      <c r="AC186" s="177"/>
      <c r="AD186" s="186"/>
      <c r="AE186" s="177"/>
      <c r="AF186" s="177"/>
      <c r="AH186" s="265" t="e">
        <f ca="1">_xll.RiskResultsGraph(AJ166,AH186:AK186)</f>
        <v>#NAME?</v>
      </c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V186" s="73"/>
      <c r="AW186" s="73"/>
      <c r="AX186" s="73"/>
      <c r="AY186" s="73"/>
      <c r="AZ186" s="73"/>
      <c r="BA186" s="73"/>
      <c r="BB186" s="73"/>
    </row>
    <row r="187" spans="2:56" s="2" customFormat="1" ht="211.5" customHeight="1" x14ac:dyDescent="0.25">
      <c r="B187" s="36"/>
      <c r="C187" s="37"/>
      <c r="D187" s="38"/>
      <c r="F187" s="36"/>
      <c r="G187" s="37"/>
      <c r="H187" s="38"/>
      <c r="J187" s="39"/>
      <c r="K187" s="6"/>
      <c r="L187" s="28"/>
      <c r="N187" s="184"/>
      <c r="O187" s="178"/>
      <c r="P187" s="178"/>
      <c r="Q187" s="178"/>
      <c r="R187" s="184"/>
      <c r="S187" s="178"/>
      <c r="T187" s="178"/>
      <c r="U187" s="178"/>
      <c r="V187" s="184"/>
      <c r="W187" s="178"/>
      <c r="X187" s="178"/>
      <c r="Y187" s="178"/>
      <c r="Z187" s="184"/>
      <c r="AA187" s="178"/>
      <c r="AB187" s="178"/>
      <c r="AC187" s="178"/>
      <c r="AD187" s="184"/>
      <c r="AE187" s="178"/>
      <c r="AF187" s="17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V187" s="67"/>
      <c r="AW187" s="67"/>
      <c r="AX187" s="67"/>
      <c r="AY187" s="67"/>
      <c r="AZ187" s="67"/>
      <c r="BA187" s="67"/>
      <c r="BB187" s="67"/>
    </row>
    <row r="188" spans="2:56" s="2" customFormat="1" x14ac:dyDescent="0.25">
      <c r="B188" s="44"/>
      <c r="C188" s="30"/>
      <c r="D188" s="31"/>
      <c r="F188" s="44"/>
      <c r="G188" s="30"/>
      <c r="H188" s="31"/>
      <c r="J188" s="44"/>
      <c r="K188" s="30"/>
      <c r="L188" s="31"/>
      <c r="N188" s="184"/>
      <c r="O188" s="178"/>
      <c r="P188" s="178"/>
      <c r="Q188" s="178"/>
      <c r="R188" s="184"/>
      <c r="S188" s="178"/>
      <c r="T188" s="178"/>
      <c r="U188" s="178"/>
      <c r="V188" s="184"/>
      <c r="W188" s="178"/>
      <c r="X188" s="178"/>
      <c r="Y188" s="178"/>
      <c r="Z188" s="184"/>
      <c r="AA188" s="178"/>
      <c r="AB188" s="178"/>
      <c r="AC188" s="178"/>
      <c r="AD188" s="184"/>
      <c r="AE188" s="178"/>
      <c r="AF188" s="178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V188" s="67"/>
      <c r="AW188" s="67"/>
      <c r="AX188" s="67"/>
      <c r="AY188" s="67"/>
      <c r="AZ188" s="67"/>
      <c r="BA188" s="67"/>
      <c r="BB188" s="67"/>
    </row>
    <row r="189" spans="2:56" s="2" customFormat="1" x14ac:dyDescent="0.25">
      <c r="B189" s="10"/>
      <c r="F189" s="10"/>
      <c r="J189" s="10"/>
      <c r="N189" s="10"/>
      <c r="R189" s="10"/>
      <c r="V189" s="10"/>
      <c r="Z189" s="10"/>
      <c r="AD189" s="10"/>
      <c r="AH189" s="10"/>
      <c r="AL189" s="10"/>
      <c r="AM189" s="10"/>
      <c r="AN189" s="10"/>
      <c r="AO189" s="10"/>
      <c r="AP189" s="10"/>
    </row>
    <row r="190" spans="2:56" s="2" customFormat="1" ht="33" customHeight="1" x14ac:dyDescent="0.4">
      <c r="B190" s="426" t="s">
        <v>138</v>
      </c>
      <c r="C190" s="426"/>
      <c r="D190" s="426"/>
      <c r="E190" s="426"/>
      <c r="F190" s="426"/>
      <c r="G190" s="426"/>
      <c r="H190" s="426"/>
      <c r="I190" s="426"/>
      <c r="J190" s="426"/>
      <c r="K190" s="426"/>
      <c r="L190" s="426"/>
      <c r="M190" s="426"/>
      <c r="N190" s="426"/>
      <c r="O190" s="426"/>
      <c r="P190" s="426"/>
      <c r="Q190" s="426"/>
      <c r="R190" s="426"/>
      <c r="S190" s="426"/>
      <c r="T190" s="426"/>
      <c r="U190" s="426"/>
      <c r="V190" s="426"/>
      <c r="W190" s="426"/>
      <c r="X190" s="426"/>
      <c r="Y190" s="426"/>
      <c r="Z190" s="426"/>
      <c r="AA190" s="426"/>
      <c r="AB190" s="426"/>
      <c r="AC190" s="426"/>
      <c r="AD190" s="426"/>
      <c r="AE190" s="426"/>
      <c r="AF190" s="426"/>
      <c r="AG190" s="426"/>
      <c r="AH190" s="426"/>
      <c r="AI190" s="426"/>
      <c r="AJ190" s="426"/>
      <c r="AK190" s="426"/>
      <c r="AL190" s="426"/>
      <c r="AM190" s="426"/>
      <c r="AN190" s="426"/>
      <c r="AO190" s="426"/>
      <c r="AP190" s="426"/>
      <c r="AQ190" s="426"/>
      <c r="AR190" s="426"/>
      <c r="AS190" s="426"/>
      <c r="AT190" s="426"/>
      <c r="AU190" s="426"/>
      <c r="AV190" s="426"/>
      <c r="AW190" s="426"/>
      <c r="AX190" s="426"/>
      <c r="AY190" s="426"/>
      <c r="AZ190" s="426"/>
      <c r="BA190" s="426"/>
      <c r="BB190" s="426"/>
      <c r="BC190" s="426"/>
      <c r="BD190" s="426"/>
    </row>
    <row r="191" spans="2:56" s="2" customFormat="1" ht="16.5" customHeight="1" x14ac:dyDescent="0.25">
      <c r="B191" s="10"/>
      <c r="F191" s="10"/>
      <c r="J191" s="10"/>
      <c r="N191" s="10"/>
      <c r="R191" s="10"/>
      <c r="V191" s="10"/>
      <c r="Z191" s="10"/>
      <c r="AD191" s="10"/>
    </row>
    <row r="192" spans="2:56" s="51" customFormat="1" ht="36.75" customHeight="1" x14ac:dyDescent="0.3">
      <c r="B192" s="423" t="s">
        <v>171</v>
      </c>
      <c r="C192" s="424"/>
      <c r="D192" s="425"/>
      <c r="E192" s="52"/>
      <c r="F192" s="423" t="s">
        <v>171</v>
      </c>
      <c r="G192" s="424"/>
      <c r="H192" s="425"/>
      <c r="I192" s="52"/>
      <c r="J192" s="423" t="s">
        <v>171</v>
      </c>
      <c r="K192" s="424"/>
      <c r="L192" s="425"/>
      <c r="M192" s="52"/>
      <c r="N192" s="423" t="s">
        <v>171</v>
      </c>
      <c r="O192" s="424"/>
      <c r="P192" s="425"/>
      <c r="Q192" s="52"/>
      <c r="R192" s="423" t="s">
        <v>171</v>
      </c>
      <c r="S192" s="424"/>
      <c r="T192" s="425"/>
      <c r="U192" s="52"/>
      <c r="V192" s="423" t="s">
        <v>171</v>
      </c>
      <c r="W192" s="424"/>
      <c r="X192" s="425"/>
      <c r="Z192" s="423" t="s">
        <v>171</v>
      </c>
      <c r="AA192" s="424"/>
      <c r="AB192" s="425"/>
      <c r="AD192" s="423" t="s">
        <v>171</v>
      </c>
      <c r="AE192" s="424"/>
      <c r="AF192" s="425"/>
      <c r="AH192" s="428" t="s">
        <v>186</v>
      </c>
      <c r="AI192" s="428"/>
      <c r="AJ192" s="428"/>
      <c r="AK192" s="428"/>
      <c r="AL192" s="428"/>
      <c r="AM192" s="428"/>
      <c r="AN192" s="428"/>
      <c r="AO192" s="428"/>
      <c r="AP192" s="428"/>
      <c r="AQ192" s="428"/>
      <c r="AR192" s="428"/>
      <c r="AS192" s="428"/>
      <c r="AT192" s="271"/>
      <c r="AV192" s="429" t="s">
        <v>186</v>
      </c>
      <c r="AW192" s="430"/>
      <c r="AX192" s="430"/>
      <c r="AY192" s="430"/>
      <c r="AZ192" s="430"/>
      <c r="BA192" s="430"/>
      <c r="BB192" s="431"/>
    </row>
    <row r="193" spans="2:54" s="51" customFormat="1" ht="36.75" customHeight="1" x14ac:dyDescent="0.3">
      <c r="B193" s="432" t="s">
        <v>264</v>
      </c>
      <c r="C193" s="433"/>
      <c r="D193" s="434"/>
      <c r="E193" s="52"/>
      <c r="F193" s="435" t="s">
        <v>265</v>
      </c>
      <c r="G193" s="436"/>
      <c r="H193" s="437"/>
      <c r="I193" s="52"/>
      <c r="J193" s="435" t="s">
        <v>266</v>
      </c>
      <c r="K193" s="436"/>
      <c r="L193" s="437"/>
      <c r="M193" s="52"/>
      <c r="N193" s="435" t="s">
        <v>267</v>
      </c>
      <c r="O193" s="436"/>
      <c r="P193" s="437"/>
      <c r="Q193" s="52"/>
      <c r="R193" s="435" t="s">
        <v>268</v>
      </c>
      <c r="S193" s="436"/>
      <c r="T193" s="437"/>
      <c r="U193" s="52"/>
      <c r="V193" s="435" t="s">
        <v>269</v>
      </c>
      <c r="W193" s="436"/>
      <c r="X193" s="437"/>
      <c r="Z193" s="435" t="s">
        <v>270</v>
      </c>
      <c r="AA193" s="436"/>
      <c r="AB193" s="437"/>
      <c r="AD193" s="435" t="s">
        <v>271</v>
      </c>
      <c r="AE193" s="436"/>
      <c r="AF193" s="437"/>
      <c r="AH193" s="266" t="s">
        <v>272</v>
      </c>
      <c r="AI193" s="266"/>
      <c r="AJ193" s="267" t="e">
        <f ca="1">_xll.RiskOutput("A1_C_N1_Entry_Citrus")+C203*1000000/G203*K203*O203*S203*W203*AA203*AE203</f>
        <v>#NAME?</v>
      </c>
      <c r="AK193" s="268" t="s">
        <v>286</v>
      </c>
      <c r="AL193" s="230"/>
      <c r="AM193" s="230"/>
      <c r="AN193" s="230"/>
      <c r="AO193" s="230"/>
      <c r="AP193" s="230"/>
      <c r="AQ193" s="230"/>
      <c r="AR193" s="230"/>
      <c r="AS193" s="230"/>
      <c r="AT193" s="272"/>
      <c r="AV193" s="68" t="s">
        <v>84</v>
      </c>
      <c r="AW193" s="69"/>
      <c r="AX193" s="69"/>
      <c r="AY193" s="69"/>
      <c r="AZ193" s="69"/>
      <c r="BA193" s="69"/>
      <c r="BB193" s="69"/>
    </row>
    <row r="194" spans="2:54" s="2" customFormat="1" ht="33" customHeight="1" x14ac:dyDescent="0.25">
      <c r="B194" s="416" t="s">
        <v>177</v>
      </c>
      <c r="C194" s="417"/>
      <c r="D194" s="418"/>
      <c r="F194" s="416" t="s">
        <v>173</v>
      </c>
      <c r="G194" s="417"/>
      <c r="H194" s="418"/>
      <c r="J194" s="416" t="s">
        <v>174</v>
      </c>
      <c r="K194" s="417"/>
      <c r="L194" s="418"/>
      <c r="N194" s="416" t="s">
        <v>175</v>
      </c>
      <c r="O194" s="417"/>
      <c r="P194" s="418"/>
      <c r="R194" s="416" t="s">
        <v>226</v>
      </c>
      <c r="S194" s="417"/>
      <c r="T194" s="418"/>
      <c r="V194" s="416" t="s">
        <v>176</v>
      </c>
      <c r="W194" s="417"/>
      <c r="X194" s="418"/>
      <c r="Z194" s="416" t="s">
        <v>125</v>
      </c>
      <c r="AA194" s="417"/>
      <c r="AB194" s="418"/>
      <c r="AD194" s="416" t="s">
        <v>125</v>
      </c>
      <c r="AE194" s="417"/>
      <c r="AF194" s="418"/>
      <c r="AH194" s="231"/>
      <c r="AI194" s="231"/>
      <c r="AJ194" s="231"/>
      <c r="AK194" s="268" t="s">
        <v>291</v>
      </c>
      <c r="AL194" s="231"/>
      <c r="AM194" s="231"/>
      <c r="AN194" s="231"/>
      <c r="AO194" s="231"/>
      <c r="AP194" s="231"/>
      <c r="AQ194" s="231"/>
      <c r="AR194" s="231"/>
      <c r="AS194" s="231"/>
      <c r="AT194" s="273"/>
      <c r="AV194" s="67"/>
      <c r="AW194" s="67"/>
      <c r="AX194" s="67"/>
      <c r="AY194" s="67"/>
      <c r="AZ194" s="67"/>
      <c r="BA194" s="67"/>
      <c r="BB194" s="67"/>
    </row>
    <row r="195" spans="2:54" s="2" customFormat="1" x14ac:dyDescent="0.25">
      <c r="B195" s="36"/>
      <c r="C195" s="37"/>
      <c r="D195" s="38"/>
      <c r="F195" s="32"/>
      <c r="G195" s="9"/>
      <c r="H195" s="33"/>
      <c r="J195" s="32"/>
      <c r="K195" s="9"/>
      <c r="L195" s="33"/>
      <c r="N195" s="32"/>
      <c r="O195" s="9"/>
      <c r="P195" s="33"/>
      <c r="R195" s="32"/>
      <c r="S195" s="9"/>
      <c r="T195" s="33"/>
      <c r="V195" s="32"/>
      <c r="W195" s="9"/>
      <c r="X195" s="33"/>
      <c r="Z195" s="32"/>
      <c r="AA195" s="9"/>
      <c r="AB195" s="33"/>
      <c r="AD195" s="32"/>
      <c r="AE195" s="9"/>
      <c r="AF195" s="33"/>
      <c r="AH195" s="70" t="s">
        <v>90</v>
      </c>
      <c r="AI195" s="70"/>
      <c r="AJ195" s="232" t="str">
        <f>AH193</f>
        <v>N1_Entry_Citrus=</v>
      </c>
      <c r="AK195" s="6"/>
      <c r="AL195" s="232" t="str">
        <f>B203</f>
        <v>C_N0_Import_Citrus</v>
      </c>
      <c r="AM195" s="232" t="str">
        <f>F203</f>
        <v>C_E1_Conv_t2Pcs</v>
      </c>
      <c r="AN195" s="232" t="str">
        <f>J203</f>
        <v>C_E2a_Inf_PreHarv</v>
      </c>
      <c r="AO195" s="232" t="str">
        <f>N203</f>
        <v>C_E2b_Surv_PostHarv</v>
      </c>
      <c r="AP195" s="232" t="str">
        <f>R203</f>
        <v>C_E2c_Surv_Cert</v>
      </c>
      <c r="AQ195" s="232" t="str">
        <f>V203</f>
        <v>C_E3_Surv_Transp</v>
      </c>
      <c r="AR195" s="232" t="str">
        <f>Z203</f>
        <v>C_E4_Surv_Insp</v>
      </c>
      <c r="AS195" s="232" t="str">
        <f>AD203</f>
        <v>C_E5_Prop_Host</v>
      </c>
      <c r="AT195" s="274"/>
      <c r="AV195" s="70" t="s">
        <v>91</v>
      </c>
      <c r="AW195" s="70" t="s">
        <v>92</v>
      </c>
      <c r="AX195" s="70" t="s">
        <v>93</v>
      </c>
      <c r="AY195" s="70" t="s">
        <v>94</v>
      </c>
      <c r="AZ195" s="70" t="s">
        <v>95</v>
      </c>
      <c r="BA195" s="70" t="s">
        <v>96</v>
      </c>
      <c r="BB195" s="70" t="s">
        <v>97</v>
      </c>
    </row>
    <row r="196" spans="2:54" s="2" customFormat="1" x14ac:dyDescent="0.25">
      <c r="B196" s="32" t="str">
        <f>B193</f>
        <v>C_N0_Import_Citrus</v>
      </c>
      <c r="C196" s="4" t="s">
        <v>98</v>
      </c>
      <c r="D196" s="33" t="s">
        <v>99</v>
      </c>
      <c r="F196" s="32" t="str">
        <f>F193</f>
        <v>C_E1_Conv_t2Pcs</v>
      </c>
      <c r="G196" s="4" t="s">
        <v>98</v>
      </c>
      <c r="H196" s="33" t="s">
        <v>99</v>
      </c>
      <c r="J196" s="32" t="str">
        <f>J193</f>
        <v>C_E2a_Inf_PreHarv</v>
      </c>
      <c r="K196" s="4" t="s">
        <v>98</v>
      </c>
      <c r="L196" s="33" t="s">
        <v>99</v>
      </c>
      <c r="N196" s="32" t="str">
        <f>N193</f>
        <v>C_E2b_Surv_PostHarv</v>
      </c>
      <c r="O196" s="4" t="s">
        <v>98</v>
      </c>
      <c r="P196" s="33" t="s">
        <v>99</v>
      </c>
      <c r="R196" s="32" t="str">
        <f>R193</f>
        <v>C_E2c_Surv_Cert</v>
      </c>
      <c r="S196" s="4" t="s">
        <v>98</v>
      </c>
      <c r="T196" s="33" t="s">
        <v>99</v>
      </c>
      <c r="V196" s="32" t="str">
        <f>V193</f>
        <v>C_E3_Surv_Transp</v>
      </c>
      <c r="W196" s="4" t="s">
        <v>98</v>
      </c>
      <c r="X196" s="33" t="s">
        <v>99</v>
      </c>
      <c r="Z196" s="32" t="str">
        <f>Z193</f>
        <v>C_E4_Surv_Insp</v>
      </c>
      <c r="AA196" s="4" t="s">
        <v>98</v>
      </c>
      <c r="AB196" s="33" t="s">
        <v>99</v>
      </c>
      <c r="AD196" s="32" t="str">
        <f>AD193</f>
        <v>C_E5_Prop_Host</v>
      </c>
      <c r="AE196" s="4" t="s">
        <v>98</v>
      </c>
      <c r="AF196" s="33" t="s">
        <v>99</v>
      </c>
      <c r="AH196" s="110">
        <v>0.01</v>
      </c>
      <c r="AI196" s="21"/>
      <c r="AJ196" s="56" t="e">
        <f ca="1">_xll.RiskPercentile($AJ$193,$AH196)</f>
        <v>#NAME?</v>
      </c>
      <c r="AK196" s="6"/>
      <c r="AL196" s="60" t="e">
        <f ca="1">_xll.RiskPercentile($C$203,$AH196)</f>
        <v>#NAME?</v>
      </c>
      <c r="AM196" s="110" t="e">
        <f ca="1">_xll.RiskPercentile($G$203,$AH196)</f>
        <v>#NAME?</v>
      </c>
      <c r="AN196" s="234" t="e">
        <f ca="1">_xll.RiskPercentile($K$203,$AH196)</f>
        <v>#NAME?</v>
      </c>
      <c r="AO196" s="65" t="e">
        <f ca="1">_xll.RiskPercentile($O$203,$AH196)</f>
        <v>#NAME?</v>
      </c>
      <c r="AP196" s="110" t="e">
        <f ca="1">_xll.RiskPercentile($S$203,$AH196)</f>
        <v>#NAME?</v>
      </c>
      <c r="AQ196" s="110" t="e">
        <f ca="1">_xll.RiskPercentile($W$203,$AH196)</f>
        <v>#NAME?</v>
      </c>
      <c r="AR196" s="110" t="e">
        <f ca="1">_xll.RiskPercentile($AA$203,$AH196)</f>
        <v>#NAME?</v>
      </c>
      <c r="AS196" s="110" t="e">
        <f ca="1">_xll.RiskPercentile($AE$203,$AH196)</f>
        <v>#NAME?</v>
      </c>
      <c r="AT196" s="275"/>
      <c r="AV196" s="70"/>
      <c r="AW196" s="70"/>
      <c r="AX196" s="70"/>
      <c r="AY196" s="70"/>
      <c r="AZ196" s="16">
        <v>0.51700000000000002</v>
      </c>
      <c r="BA196" s="16">
        <f t="shared" ref="BA196:BA203" si="11">AZ196^2</f>
        <v>0.267289</v>
      </c>
      <c r="BB196" s="394">
        <f t="shared" ref="BB196:BB203" si="12">BA196/$BA$204</f>
        <v>0.60510135242208973</v>
      </c>
    </row>
    <row r="197" spans="2:54" s="2" customFormat="1" x14ac:dyDescent="0.25">
      <c r="B197" s="382"/>
      <c r="C197" s="4">
        <v>0.01</v>
      </c>
      <c r="D197" s="213" t="e">
        <f ca="1">_xll.RiskPercentile(C203,C197)</f>
        <v>#NAME?</v>
      </c>
      <c r="F197" s="385"/>
      <c r="G197" s="4">
        <v>0.01</v>
      </c>
      <c r="H197" s="152" t="e">
        <f ca="1">_xll.RiskPercentile(G203,G197)</f>
        <v>#NAME?</v>
      </c>
      <c r="J197" s="278"/>
      <c r="K197" s="4">
        <v>0.01</v>
      </c>
      <c r="L197" s="153" t="e">
        <f ca="1">_xll.RiskPercentile(K203,K197)</f>
        <v>#NAME?</v>
      </c>
      <c r="N197" s="390"/>
      <c r="O197" s="4">
        <v>0.01</v>
      </c>
      <c r="P197" s="153" t="e">
        <f ca="1">_xll.RiskPercentile(O203,O197)</f>
        <v>#NAME?</v>
      </c>
      <c r="R197" s="98"/>
      <c r="S197" s="4">
        <v>0.01</v>
      </c>
      <c r="T197" s="133" t="e">
        <f ca="1">_xll.RiskPercentile(S203,S197)</f>
        <v>#NAME?</v>
      </c>
      <c r="V197" s="98"/>
      <c r="W197" s="4">
        <v>0.01</v>
      </c>
      <c r="X197" s="133" t="e">
        <f ca="1">_xll.RiskPercentile(W203,W197)</f>
        <v>#NAME?</v>
      </c>
      <c r="Z197" s="98"/>
      <c r="AA197" s="4">
        <v>0.01</v>
      </c>
      <c r="AB197" s="256" t="e">
        <f ca="1">_xll.RiskPercentile(AA203,AA197)</f>
        <v>#NAME?</v>
      </c>
      <c r="AD197" s="384"/>
      <c r="AE197" s="4">
        <v>0.01</v>
      </c>
      <c r="AF197" s="259" t="e">
        <f ca="1">_xll.RiskPercentile(AE203,AE197)</f>
        <v>#NAME?</v>
      </c>
      <c r="AH197" s="111">
        <v>0.05</v>
      </c>
      <c r="AI197" s="16"/>
      <c r="AJ197" s="57" t="e">
        <f ca="1">_xll.RiskPercentile($AJ$193,$AH197)</f>
        <v>#NAME?</v>
      </c>
      <c r="AK197" s="6"/>
      <c r="AL197" s="61" t="e">
        <f ca="1">_xll.RiskPercentile($C$203,$AH197)</f>
        <v>#NAME?</v>
      </c>
      <c r="AM197" s="111" t="e">
        <f ca="1">_xll.RiskPercentile($G$203,$AH197)</f>
        <v>#NAME?</v>
      </c>
      <c r="AN197" s="235" t="e">
        <f ca="1">_xll.RiskPercentile($K$203,$AH197)</f>
        <v>#NAME?</v>
      </c>
      <c r="AO197" s="50" t="e">
        <f ca="1">_xll.RiskPercentile($O$203,$AH197)</f>
        <v>#NAME?</v>
      </c>
      <c r="AP197" s="111" t="e">
        <f ca="1">_xll.RiskPercentile($S$203,$AH197)</f>
        <v>#NAME?</v>
      </c>
      <c r="AQ197" s="111" t="e">
        <f ca="1">_xll.RiskPercentile($W$203,$AH197)</f>
        <v>#NAME?</v>
      </c>
      <c r="AR197" s="111" t="e">
        <f ca="1">_xll.RiskPercentile($AA$203,$AH197)</f>
        <v>#NAME?</v>
      </c>
      <c r="AS197" s="111" t="e">
        <f ca="1">_xll.RiskPercentile($AE$203,$AH197)</f>
        <v>#NAME?</v>
      </c>
      <c r="AT197" s="275"/>
      <c r="AV197" s="70"/>
      <c r="AW197" s="70"/>
      <c r="AX197" s="70"/>
      <c r="AY197" s="70"/>
      <c r="AZ197" s="16">
        <v>0.36099999999999999</v>
      </c>
      <c r="BA197" s="16">
        <f t="shared" si="11"/>
        <v>0.13032099999999999</v>
      </c>
      <c r="BB197" s="394">
        <f t="shared" si="12"/>
        <v>0.29502678130786958</v>
      </c>
    </row>
    <row r="198" spans="2:54" s="2" customFormat="1" x14ac:dyDescent="0.25">
      <c r="B198" s="382"/>
      <c r="C198" s="4">
        <v>0.25</v>
      </c>
      <c r="D198" s="213" t="e">
        <f ca="1">_xll.RiskPercentile(C203,C198)</f>
        <v>#NAME?</v>
      </c>
      <c r="F198" s="385"/>
      <c r="G198" s="4">
        <v>0.25</v>
      </c>
      <c r="H198" s="152" t="e">
        <f ca="1">_xll.RiskPercentile(G203,G198)</f>
        <v>#NAME?</v>
      </c>
      <c r="J198" s="278"/>
      <c r="K198" s="4">
        <v>0.25</v>
      </c>
      <c r="L198" s="153" t="e">
        <f ca="1">_xll.RiskPercentile(K203,K198)</f>
        <v>#NAME?</v>
      </c>
      <c r="N198" s="390"/>
      <c r="O198" s="4">
        <v>0.25</v>
      </c>
      <c r="P198" s="153" t="e">
        <f ca="1">_xll.RiskPercentile(O203,O198)</f>
        <v>#NAME?</v>
      </c>
      <c r="R198" s="98"/>
      <c r="S198" s="4">
        <v>0.25</v>
      </c>
      <c r="T198" s="133" t="e">
        <f ca="1">_xll.RiskPercentile(S203,S198)</f>
        <v>#NAME?</v>
      </c>
      <c r="V198" s="98"/>
      <c r="W198" s="4">
        <v>0.25</v>
      </c>
      <c r="X198" s="133" t="e">
        <f ca="1">_xll.RiskPercentile(W203,W198)</f>
        <v>#NAME?</v>
      </c>
      <c r="Z198" s="98"/>
      <c r="AA198" s="4">
        <v>0.25</v>
      </c>
      <c r="AB198" s="256" t="e">
        <f ca="1">_xll.RiskPercentile(AA203,AA198)</f>
        <v>#NAME?</v>
      </c>
      <c r="AD198" s="384"/>
      <c r="AE198" s="4">
        <v>0.25</v>
      </c>
      <c r="AF198" s="259" t="e">
        <f ca="1">_xll.RiskPercentile(AE203,AE198)</f>
        <v>#NAME?</v>
      </c>
      <c r="AH198" s="111">
        <v>0.1</v>
      </c>
      <c r="AI198" s="16"/>
      <c r="AJ198" s="57" t="e">
        <f ca="1">_xll.RiskPercentile($AJ$193,$AH198)</f>
        <v>#NAME?</v>
      </c>
      <c r="AK198" s="6"/>
      <c r="AL198" s="61" t="e">
        <f ca="1">_xll.RiskPercentile($C$203,$AH198)</f>
        <v>#NAME?</v>
      </c>
      <c r="AM198" s="111" t="e">
        <f ca="1">_xll.RiskPercentile($G$203,$AH198)</f>
        <v>#NAME?</v>
      </c>
      <c r="AN198" s="235" t="e">
        <f ca="1">_xll.RiskPercentile($K$203,$AH198)</f>
        <v>#NAME?</v>
      </c>
      <c r="AO198" s="50" t="e">
        <f ca="1">_xll.RiskPercentile($O$203,$AH198)</f>
        <v>#NAME?</v>
      </c>
      <c r="AP198" s="111" t="e">
        <f ca="1">_xll.RiskPercentile($S$203,$AH198)</f>
        <v>#NAME?</v>
      </c>
      <c r="AQ198" s="111" t="e">
        <f ca="1">_xll.RiskPercentile($W$203,$AH198)</f>
        <v>#NAME?</v>
      </c>
      <c r="AR198" s="111" t="e">
        <f ca="1">_xll.RiskPercentile($AA$203,$AH198)</f>
        <v>#NAME?</v>
      </c>
      <c r="AS198" s="111" t="e">
        <f ca="1">_xll.RiskPercentile($AE$203,$AH198)</f>
        <v>#NAME?</v>
      </c>
      <c r="AT198" s="275"/>
      <c r="AV198" s="70"/>
      <c r="AW198" s="70"/>
      <c r="AX198" s="70"/>
      <c r="AY198" s="70"/>
      <c r="AZ198" s="16">
        <v>0.20399999999999999</v>
      </c>
      <c r="BA198" s="16">
        <f t="shared" si="11"/>
        <v>4.1615999999999993E-2</v>
      </c>
      <c r="BB198" s="394">
        <f t="shared" si="12"/>
        <v>9.4212249222368608E-2</v>
      </c>
    </row>
    <row r="199" spans="2:54" s="2" customFormat="1" x14ac:dyDescent="0.25">
      <c r="B199" s="382"/>
      <c r="C199" s="4">
        <v>0.5</v>
      </c>
      <c r="D199" s="213" t="e">
        <f ca="1">_xll.RiskPercentile(C203,C199)</f>
        <v>#NAME?</v>
      </c>
      <c r="F199" s="385"/>
      <c r="G199" s="4">
        <v>0.5</v>
      </c>
      <c r="H199" s="152" t="e">
        <f ca="1">_xll.RiskPercentile(G203,G199)</f>
        <v>#NAME?</v>
      </c>
      <c r="J199" s="278"/>
      <c r="K199" s="4">
        <v>0.5</v>
      </c>
      <c r="L199" s="153" t="e">
        <f ca="1">_xll.RiskPercentile(K203,K199)</f>
        <v>#NAME?</v>
      </c>
      <c r="N199" s="390"/>
      <c r="O199" s="4">
        <v>0.5</v>
      </c>
      <c r="P199" s="153" t="e">
        <f ca="1">_xll.RiskPercentile(O203,O199)</f>
        <v>#NAME?</v>
      </c>
      <c r="R199" s="98"/>
      <c r="S199" s="4">
        <v>0.5</v>
      </c>
      <c r="T199" s="133" t="e">
        <f ca="1">_xll.RiskPercentile(S203,S199)</f>
        <v>#NAME?</v>
      </c>
      <c r="V199" s="98"/>
      <c r="W199" s="4">
        <v>0.5</v>
      </c>
      <c r="X199" s="133" t="e">
        <f ca="1">_xll.RiskPercentile(W203,W199)</f>
        <v>#NAME?</v>
      </c>
      <c r="Z199" s="98"/>
      <c r="AA199" s="4">
        <v>0.5</v>
      </c>
      <c r="AB199" s="256" t="e">
        <f ca="1">_xll.RiskPercentile(AA203,AA199)</f>
        <v>#NAME?</v>
      </c>
      <c r="AD199" s="384"/>
      <c r="AE199" s="4">
        <v>0.5</v>
      </c>
      <c r="AF199" s="259" t="e">
        <f ca="1">_xll.RiskPercentile(AE203,AE199)</f>
        <v>#NAME?</v>
      </c>
      <c r="AH199" s="111">
        <v>0.16600000000000001</v>
      </c>
      <c r="AI199" s="16"/>
      <c r="AJ199" s="57" t="e">
        <f ca="1">_xll.RiskPercentile($AJ$193,$AH199)</f>
        <v>#NAME?</v>
      </c>
      <c r="AK199" s="6"/>
      <c r="AL199" s="61" t="e">
        <f ca="1">_xll.RiskPercentile($C$203,$AH199)</f>
        <v>#NAME?</v>
      </c>
      <c r="AM199" s="111" t="e">
        <f ca="1">_xll.RiskPercentile($G$203,$AH199)</f>
        <v>#NAME?</v>
      </c>
      <c r="AN199" s="235" t="e">
        <f ca="1">_xll.RiskPercentile($K$203,$AH199)</f>
        <v>#NAME?</v>
      </c>
      <c r="AO199" s="50" t="e">
        <f ca="1">_xll.RiskPercentile($O$203,$AH199)</f>
        <v>#NAME?</v>
      </c>
      <c r="AP199" s="111" t="e">
        <f ca="1">_xll.RiskPercentile($S$203,$AH199)</f>
        <v>#NAME?</v>
      </c>
      <c r="AQ199" s="111" t="e">
        <f ca="1">_xll.RiskPercentile($W$203,$AH199)</f>
        <v>#NAME?</v>
      </c>
      <c r="AR199" s="111" t="e">
        <f ca="1">_xll.RiskPercentile($AA$203,$AH199)</f>
        <v>#NAME?</v>
      </c>
      <c r="AS199" s="111" t="e">
        <f ca="1">_xll.RiskPercentile($AE$203,$AH199)</f>
        <v>#NAME?</v>
      </c>
      <c r="AT199" s="275"/>
      <c r="AV199" s="70"/>
      <c r="AW199" s="70"/>
      <c r="AX199" s="70"/>
      <c r="AY199" s="70"/>
      <c r="AZ199" s="16">
        <v>0.05</v>
      </c>
      <c r="BA199" s="16">
        <f t="shared" si="11"/>
        <v>2.5000000000000005E-3</v>
      </c>
      <c r="BB199" s="394">
        <f t="shared" si="12"/>
        <v>5.6596170476720872E-3</v>
      </c>
    </row>
    <row r="200" spans="2:54" s="2" customFormat="1" x14ac:dyDescent="0.25">
      <c r="B200" s="382"/>
      <c r="C200" s="4">
        <v>0.75</v>
      </c>
      <c r="D200" s="213" t="e">
        <f ca="1">_xll.RiskPercentile(C203,C200)</f>
        <v>#NAME?</v>
      </c>
      <c r="F200" s="385"/>
      <c r="G200" s="4">
        <v>0.75</v>
      </c>
      <c r="H200" s="152" t="e">
        <f ca="1">_xll.RiskPercentile(G203,G200)</f>
        <v>#NAME?</v>
      </c>
      <c r="J200" s="278"/>
      <c r="K200" s="4">
        <v>0.75</v>
      </c>
      <c r="L200" s="153" t="e">
        <f ca="1">_xll.RiskPercentile(K203,K200)</f>
        <v>#NAME?</v>
      </c>
      <c r="N200" s="390"/>
      <c r="O200" s="4">
        <v>0.75</v>
      </c>
      <c r="P200" s="153" t="e">
        <f ca="1">_xll.RiskPercentile(O203,O200)</f>
        <v>#NAME?</v>
      </c>
      <c r="R200" s="98"/>
      <c r="S200" s="4">
        <v>0.75</v>
      </c>
      <c r="T200" s="133" t="e">
        <f ca="1">_xll.RiskPercentile(S203,S200)</f>
        <v>#NAME?</v>
      </c>
      <c r="V200" s="98"/>
      <c r="W200" s="4">
        <v>0.75</v>
      </c>
      <c r="X200" s="133" t="e">
        <f ca="1">_xll.RiskPercentile(W203,W200)</f>
        <v>#NAME?</v>
      </c>
      <c r="Z200" s="98"/>
      <c r="AA200" s="4">
        <v>0.75</v>
      </c>
      <c r="AB200" s="256" t="e">
        <f ca="1">_xll.RiskPercentile(AA203,AA200)</f>
        <v>#NAME?</v>
      </c>
      <c r="AD200" s="384"/>
      <c r="AE200" s="4">
        <v>0.75</v>
      </c>
      <c r="AF200" s="259" t="e">
        <f ca="1">_xll.RiskPercentile(AE203,AE200)</f>
        <v>#NAME?</v>
      </c>
      <c r="AH200" s="110">
        <v>0.25</v>
      </c>
      <c r="AI200" s="21"/>
      <c r="AJ200" s="56" t="e">
        <f ca="1">_xll.RiskPercentile($AJ$193,$AH200)</f>
        <v>#NAME?</v>
      </c>
      <c r="AK200" s="6"/>
      <c r="AL200" s="60" t="e">
        <f ca="1">_xll.RiskPercentile($C$203,$AH200)</f>
        <v>#NAME?</v>
      </c>
      <c r="AM200" s="110" t="e">
        <f ca="1">_xll.RiskPercentile($G$203,$AH200)</f>
        <v>#NAME?</v>
      </c>
      <c r="AN200" s="234" t="e">
        <f ca="1">_xll.RiskPercentile($K$203,$AH200)</f>
        <v>#NAME?</v>
      </c>
      <c r="AO200" s="65" t="e">
        <f ca="1">_xll.RiskPercentile($O$203,$AH200)</f>
        <v>#NAME?</v>
      </c>
      <c r="AP200" s="110" t="e">
        <f ca="1">_xll.RiskPercentile($S$203,$AH200)</f>
        <v>#NAME?</v>
      </c>
      <c r="AQ200" s="110" t="e">
        <f ca="1">_xll.RiskPercentile($W$203,$AH200)</f>
        <v>#NAME?</v>
      </c>
      <c r="AR200" s="110" t="e">
        <f ca="1">_xll.RiskPercentile($AA$203,$AH200)</f>
        <v>#NAME?</v>
      </c>
      <c r="AS200" s="110" t="e">
        <f ca="1">_xll.RiskPercentile($AE$203,$AH200)</f>
        <v>#NAME?</v>
      </c>
      <c r="AT200" s="275"/>
      <c r="AV200" s="70"/>
      <c r="AW200" s="70"/>
      <c r="AX200" s="70"/>
      <c r="AY200" s="70"/>
      <c r="AZ200" s="16">
        <v>0</v>
      </c>
      <c r="BA200" s="16">
        <f t="shared" si="11"/>
        <v>0</v>
      </c>
      <c r="BB200" s="394">
        <f t="shared" si="12"/>
        <v>0</v>
      </c>
    </row>
    <row r="201" spans="2:54" s="2" customFormat="1" x14ac:dyDescent="0.25">
      <c r="B201" s="382"/>
      <c r="C201" s="4">
        <v>0.99</v>
      </c>
      <c r="D201" s="213" t="e">
        <f ca="1">_xll.RiskPercentile(C203,C201)</f>
        <v>#NAME?</v>
      </c>
      <c r="F201" s="385"/>
      <c r="G201" s="4">
        <v>0.99</v>
      </c>
      <c r="H201" s="152" t="e">
        <f ca="1">_xll.RiskPercentile(G203,G201)</f>
        <v>#NAME?</v>
      </c>
      <c r="J201" s="278"/>
      <c r="K201" s="4">
        <v>0.99</v>
      </c>
      <c r="L201" s="153" t="e">
        <f ca="1">_xll.RiskPercentile(K203,K201)</f>
        <v>#NAME?</v>
      </c>
      <c r="N201" s="390"/>
      <c r="O201" s="4">
        <v>0.99</v>
      </c>
      <c r="P201" s="153" t="e">
        <f ca="1">_xll.RiskPercentile(O203,O201)</f>
        <v>#NAME?</v>
      </c>
      <c r="R201" s="98"/>
      <c r="S201" s="4">
        <v>0.99</v>
      </c>
      <c r="T201" s="133" t="e">
        <f ca="1">_xll.RiskPercentile(S203,S201)</f>
        <v>#NAME?</v>
      </c>
      <c r="V201" s="98"/>
      <c r="W201" s="4">
        <v>0.99</v>
      </c>
      <c r="X201" s="133" t="e">
        <f ca="1">_xll.RiskPercentile(W203,W201)</f>
        <v>#NAME?</v>
      </c>
      <c r="Z201" s="98"/>
      <c r="AA201" s="4">
        <v>0.99</v>
      </c>
      <c r="AB201" s="256" t="e">
        <f ca="1">_xll.RiskPercentile(AA203,AA201)</f>
        <v>#NAME?</v>
      </c>
      <c r="AD201" s="384"/>
      <c r="AE201" s="4">
        <v>0.99</v>
      </c>
      <c r="AF201" s="259" t="e">
        <f ca="1">_xll.RiskPercentile(AE203,AE201)</f>
        <v>#NAME?</v>
      </c>
      <c r="AH201" s="113">
        <v>0.33300000000000002</v>
      </c>
      <c r="AI201" s="18"/>
      <c r="AJ201" s="59" t="e">
        <f ca="1">_xll.RiskPercentile($AJ$193,$AH201)</f>
        <v>#NAME?</v>
      </c>
      <c r="AK201" s="7"/>
      <c r="AL201" s="63" t="e">
        <f ca="1">_xll.RiskPercentile($C$203,$AH201)</f>
        <v>#NAME?</v>
      </c>
      <c r="AM201" s="113" t="e">
        <f ca="1">_xll.RiskPercentile($G$203,$AH201)</f>
        <v>#NAME?</v>
      </c>
      <c r="AN201" s="236" t="e">
        <f ca="1">_xll.RiskPercentile($K$203,$AH201)</f>
        <v>#NAME?</v>
      </c>
      <c r="AO201" s="19" t="e">
        <f ca="1">_xll.RiskPercentile($O$203,$AH201)</f>
        <v>#NAME?</v>
      </c>
      <c r="AP201" s="113" t="e">
        <f ca="1">_xll.RiskPercentile($S$203,$AH201)</f>
        <v>#NAME?</v>
      </c>
      <c r="AQ201" s="113" t="e">
        <f ca="1">_xll.RiskPercentile($W$203,$AH201)</f>
        <v>#NAME?</v>
      </c>
      <c r="AR201" s="113" t="e">
        <f ca="1">_xll.RiskPercentile($AA$203,$AH201)</f>
        <v>#NAME?</v>
      </c>
      <c r="AS201" s="113" t="e">
        <f ca="1">_xll.RiskPercentile($AE$203,$AH201)</f>
        <v>#NAME?</v>
      </c>
      <c r="AT201" s="276"/>
      <c r="AV201" s="70"/>
      <c r="AW201" s="70"/>
      <c r="AX201" s="70"/>
      <c r="AY201" s="70"/>
      <c r="AZ201" s="16">
        <v>0</v>
      </c>
      <c r="BA201" s="16">
        <f t="shared" si="11"/>
        <v>0</v>
      </c>
      <c r="BB201" s="394">
        <f t="shared" si="12"/>
        <v>0</v>
      </c>
    </row>
    <row r="202" spans="2:54" s="2" customFormat="1" x14ac:dyDescent="0.25">
      <c r="B202" s="32"/>
      <c r="C202" s="1"/>
      <c r="D202" s="35"/>
      <c r="F202" s="32"/>
      <c r="G202" s="1"/>
      <c r="H202" s="35"/>
      <c r="J202" s="32"/>
      <c r="K202" s="1"/>
      <c r="L202" s="35"/>
      <c r="N202" s="32"/>
      <c r="O202" s="1"/>
      <c r="P202" s="35"/>
      <c r="R202" s="32"/>
      <c r="S202" s="1"/>
      <c r="T202" s="35"/>
      <c r="V202" s="32"/>
      <c r="W202" s="1"/>
      <c r="X202" s="35"/>
      <c r="Z202" s="32"/>
      <c r="AA202" s="1"/>
      <c r="AB202" s="35"/>
      <c r="AD202" s="32"/>
      <c r="AE202" s="1"/>
      <c r="AF202" s="35"/>
      <c r="AH202" s="112">
        <v>0.5</v>
      </c>
      <c r="AI202" s="24"/>
      <c r="AJ202" s="58" t="e">
        <f ca="1">_xll.RiskPercentile($AJ$193,$AH202)</f>
        <v>#NAME?</v>
      </c>
      <c r="AK202" s="7"/>
      <c r="AL202" s="62" t="e">
        <f ca="1">_xll.RiskPercentile($C$203,$AH202)</f>
        <v>#NAME?</v>
      </c>
      <c r="AM202" s="112" t="e">
        <f ca="1">_xll.RiskPercentile($G$203,$AH202)</f>
        <v>#NAME?</v>
      </c>
      <c r="AN202" s="237" t="e">
        <f ca="1">_xll.RiskPercentile($K$203,$AH202)</f>
        <v>#NAME?</v>
      </c>
      <c r="AO202" s="66" t="e">
        <f ca="1">_xll.RiskPercentile($O$203,$AH202)</f>
        <v>#NAME?</v>
      </c>
      <c r="AP202" s="112" t="e">
        <f ca="1">_xll.RiskPercentile($S$203,$AH202)</f>
        <v>#NAME?</v>
      </c>
      <c r="AQ202" s="112" t="e">
        <f ca="1">_xll.RiskPercentile($W$203,$AH202)</f>
        <v>#NAME?</v>
      </c>
      <c r="AR202" s="112" t="e">
        <f ca="1">_xll.RiskPercentile($AA$203,$AH202)</f>
        <v>#NAME?</v>
      </c>
      <c r="AS202" s="112" t="e">
        <f ca="1">_xll.RiskPercentile($AE$203,$AH202)</f>
        <v>#NAME?</v>
      </c>
      <c r="AT202" s="276"/>
      <c r="AV202" s="70"/>
      <c r="AW202" s="70"/>
      <c r="AX202" s="70"/>
      <c r="AY202" s="70"/>
      <c r="AZ202" s="16"/>
      <c r="BA202" s="16">
        <f t="shared" si="11"/>
        <v>0</v>
      </c>
      <c r="BB202" s="394">
        <f t="shared" si="12"/>
        <v>0</v>
      </c>
    </row>
    <row r="203" spans="2:54" s="2" customFormat="1" x14ac:dyDescent="0.25">
      <c r="B203" s="32" t="str">
        <f>B193</f>
        <v>C_N0_Import_Citrus</v>
      </c>
      <c r="C203" s="264" t="e">
        <f ca="1">A0!C203</f>
        <v>#NAME?</v>
      </c>
      <c r="D203" s="35" t="s">
        <v>325</v>
      </c>
      <c r="F203" s="32" t="str">
        <f>F193</f>
        <v>C_E1_Conv_t2Pcs</v>
      </c>
      <c r="G203" s="241">
        <f>A0!G203</f>
        <v>0.128</v>
      </c>
      <c r="H203" s="35" t="s">
        <v>325</v>
      </c>
      <c r="J203" s="32" t="str">
        <f>J193</f>
        <v>C_E2a_Inf_PreHarv</v>
      </c>
      <c r="K203" s="260" t="e">
        <f ca="1">A0!K203</f>
        <v>#NAME?</v>
      </c>
      <c r="L203" s="35" t="s">
        <v>325</v>
      </c>
      <c r="N203" s="32" t="str">
        <f>N193</f>
        <v>C_E2b_Surv_PostHarv</v>
      </c>
      <c r="O203" s="260" t="e">
        <f ca="1">A0!O203</f>
        <v>#NAME?</v>
      </c>
      <c r="P203" s="35" t="s">
        <v>325</v>
      </c>
      <c r="R203" s="32" t="str">
        <f>R193</f>
        <v>C_E2c_Surv_Cert</v>
      </c>
      <c r="S203" s="238" t="e">
        <f ca="1">A0!S203</f>
        <v>#NAME?</v>
      </c>
      <c r="T203" s="35" t="s">
        <v>325</v>
      </c>
      <c r="V203" s="32" t="str">
        <f>V193</f>
        <v>C_E3_Surv_Transp</v>
      </c>
      <c r="W203" s="238">
        <f>A0!W203</f>
        <v>1</v>
      </c>
      <c r="X203" s="35" t="s">
        <v>325</v>
      </c>
      <c r="Z203" s="32" t="str">
        <f>Z193</f>
        <v>C_E4_Surv_Insp</v>
      </c>
      <c r="AA203" s="257" t="e">
        <f ca="1">A0!AA203</f>
        <v>#NAME?</v>
      </c>
      <c r="AB203" s="35" t="s">
        <v>325</v>
      </c>
      <c r="AD203" s="32" t="str">
        <f>AD193</f>
        <v>C_E5_Prop_Host</v>
      </c>
      <c r="AE203" s="261" t="e">
        <f ca="1">A0!AE203</f>
        <v>#NAME?</v>
      </c>
      <c r="AF203" s="35" t="s">
        <v>325</v>
      </c>
      <c r="AH203" s="113">
        <v>0.66700000000000004</v>
      </c>
      <c r="AI203" s="18"/>
      <c r="AJ203" s="59" t="e">
        <f ca="1">_xll.RiskPercentile($AJ$193,$AH203)</f>
        <v>#NAME?</v>
      </c>
      <c r="AK203" s="7"/>
      <c r="AL203" s="63" t="e">
        <f ca="1">_xll.RiskPercentile($C$203,$AH203)</f>
        <v>#NAME?</v>
      </c>
      <c r="AM203" s="113" t="e">
        <f ca="1">_xll.RiskPercentile($G$203,$AH203)</f>
        <v>#NAME?</v>
      </c>
      <c r="AN203" s="236" t="e">
        <f ca="1">_xll.RiskPercentile($K$203,$AH203)</f>
        <v>#NAME?</v>
      </c>
      <c r="AO203" s="19" t="e">
        <f ca="1">_xll.RiskPercentile($O$203,$AH203)</f>
        <v>#NAME?</v>
      </c>
      <c r="AP203" s="113" t="e">
        <f ca="1">_xll.RiskPercentile($S$203,$AH203)</f>
        <v>#NAME?</v>
      </c>
      <c r="AQ203" s="113" t="e">
        <f ca="1">_xll.RiskPercentile($W$203,$AH203)</f>
        <v>#NAME?</v>
      </c>
      <c r="AR203" s="113" t="e">
        <f ca="1">_xll.RiskPercentile($AA$203,$AH203)</f>
        <v>#NAME?</v>
      </c>
      <c r="AS203" s="113" t="e">
        <f ca="1">_xll.RiskPercentile($AE$203,$AH203)</f>
        <v>#NAME?</v>
      </c>
      <c r="AT203" s="276"/>
      <c r="AV203" s="70"/>
      <c r="AW203" s="70"/>
      <c r="AX203" s="70"/>
      <c r="AY203" s="70"/>
      <c r="AZ203" s="16"/>
      <c r="BA203" s="16">
        <f t="shared" si="11"/>
        <v>0</v>
      </c>
      <c r="BB203" s="394">
        <f t="shared" si="12"/>
        <v>0</v>
      </c>
    </row>
    <row r="204" spans="2:54" s="2" customFormat="1" x14ac:dyDescent="0.25">
      <c r="B204" s="36"/>
      <c r="C204" s="6"/>
      <c r="D204" s="28"/>
      <c r="F204" s="36"/>
      <c r="G204" s="37"/>
      <c r="H204" s="38"/>
      <c r="J204" s="36"/>
      <c r="K204" s="37"/>
      <c r="L204" s="38"/>
      <c r="N204" s="39"/>
      <c r="O204" s="104"/>
      <c r="P204" s="38"/>
      <c r="R204" s="36"/>
      <c r="S204" s="37"/>
      <c r="T204" s="38"/>
      <c r="V204" s="36"/>
      <c r="W204" s="37"/>
      <c r="X204" s="38"/>
      <c r="Z204" s="36"/>
      <c r="AA204" s="37"/>
      <c r="AB204" s="38"/>
      <c r="AD204" s="36"/>
      <c r="AE204" s="37"/>
      <c r="AF204" s="38"/>
      <c r="AH204" s="110">
        <v>0.75</v>
      </c>
      <c r="AI204" s="21"/>
      <c r="AJ204" s="56" t="e">
        <f ca="1">_xll.RiskPercentile($AJ$193,$AH204)</f>
        <v>#NAME?</v>
      </c>
      <c r="AK204" s="6"/>
      <c r="AL204" s="60" t="e">
        <f ca="1">_xll.RiskPercentile($C$203,$AH204)</f>
        <v>#NAME?</v>
      </c>
      <c r="AM204" s="110" t="e">
        <f ca="1">_xll.RiskPercentile($G$203,$AH204)</f>
        <v>#NAME?</v>
      </c>
      <c r="AN204" s="234" t="e">
        <f ca="1">_xll.RiskPercentile($K$203,$AH204)</f>
        <v>#NAME?</v>
      </c>
      <c r="AO204" s="65" t="e">
        <f ca="1">_xll.RiskPercentile($O$203,$AH204)</f>
        <v>#NAME?</v>
      </c>
      <c r="AP204" s="110" t="e">
        <f ca="1">_xll.RiskPercentile($S$203,$AH204)</f>
        <v>#NAME?</v>
      </c>
      <c r="AQ204" s="110" t="e">
        <f ca="1">_xll.RiskPercentile($W$203,$AH204)</f>
        <v>#NAME?</v>
      </c>
      <c r="AR204" s="110" t="e">
        <f ca="1">_xll.RiskPercentile($AA$203,$AH204)</f>
        <v>#NAME?</v>
      </c>
      <c r="AS204" s="110" t="e">
        <f ca="1">_xll.RiskPercentile($AE$203,$AH204)</f>
        <v>#NAME?</v>
      </c>
      <c r="AT204" s="275"/>
      <c r="AV204" s="70" t="s">
        <v>104</v>
      </c>
      <c r="AW204" s="70"/>
      <c r="AX204" s="70"/>
      <c r="AY204" s="70"/>
      <c r="AZ204" s="70" t="s">
        <v>105</v>
      </c>
      <c r="BA204" s="72">
        <f>SUM(BA196:BA203)</f>
        <v>0.44172600000000001</v>
      </c>
      <c r="BB204" s="395">
        <f>BA204/$BA$204</f>
        <v>1</v>
      </c>
    </row>
    <row r="205" spans="2:54" s="2" customFormat="1" x14ac:dyDescent="0.25">
      <c r="B205" s="36"/>
      <c r="C205" s="37"/>
      <c r="D205" s="38"/>
      <c r="F205" s="39"/>
      <c r="G205" s="6"/>
      <c r="H205" s="38"/>
      <c r="J205" s="39"/>
      <c r="K205" s="6"/>
      <c r="L205" s="38"/>
      <c r="N205" s="39"/>
      <c r="O205" s="103"/>
      <c r="P205" s="38"/>
      <c r="R205" s="98"/>
      <c r="S205" s="9"/>
      <c r="T205" s="38"/>
      <c r="V205" s="98"/>
      <c r="W205" s="9"/>
      <c r="X205" s="38"/>
      <c r="Z205" s="98"/>
      <c r="AA205" s="9"/>
      <c r="AB205" s="38"/>
      <c r="AD205" s="98"/>
      <c r="AE205" s="9"/>
      <c r="AF205" s="38"/>
      <c r="AH205" s="111">
        <v>0.83299999999999996</v>
      </c>
      <c r="AI205" s="16"/>
      <c r="AJ205" s="57" t="e">
        <f ca="1">_xll.RiskPercentile($AJ$193,$AH205)</f>
        <v>#NAME?</v>
      </c>
      <c r="AK205" s="6"/>
      <c r="AL205" s="61" t="e">
        <f ca="1">_xll.RiskPercentile($C$203,$AH205)</f>
        <v>#NAME?</v>
      </c>
      <c r="AM205" s="111" t="e">
        <f ca="1">_xll.RiskPercentile($G$203,$AH205)</f>
        <v>#NAME?</v>
      </c>
      <c r="AN205" s="235" t="e">
        <f ca="1">_xll.RiskPercentile($K$203,$AH205)</f>
        <v>#NAME?</v>
      </c>
      <c r="AO205" s="50" t="e">
        <f ca="1">_xll.RiskPercentile($O$203,$AH205)</f>
        <v>#NAME?</v>
      </c>
      <c r="AP205" s="111" t="e">
        <f ca="1">_xll.RiskPercentile($S$203,$AH205)</f>
        <v>#NAME?</v>
      </c>
      <c r="AQ205" s="111" t="e">
        <f ca="1">_xll.RiskPercentile($W$203,$AH205)</f>
        <v>#NAME?</v>
      </c>
      <c r="AR205" s="111" t="e">
        <f ca="1">_xll.RiskPercentile($AA$203,$AH205)</f>
        <v>#NAME?</v>
      </c>
      <c r="AS205" s="111" t="e">
        <f ca="1">_xll.RiskPercentile($AE$203,$AH205)</f>
        <v>#NAME?</v>
      </c>
      <c r="AT205" s="275"/>
      <c r="AV205" s="67"/>
      <c r="AW205" s="67"/>
      <c r="AX205" s="67"/>
      <c r="AY205" s="67"/>
      <c r="AZ205" s="67"/>
      <c r="BA205" s="67"/>
      <c r="BB205" s="67"/>
    </row>
    <row r="206" spans="2:54" s="2" customFormat="1" x14ac:dyDescent="0.25">
      <c r="B206" s="39"/>
      <c r="C206" s="6"/>
      <c r="D206" s="28"/>
      <c r="F206" s="39"/>
      <c r="G206" s="6"/>
      <c r="H206" s="38"/>
      <c r="J206" s="39"/>
      <c r="K206" s="6"/>
      <c r="L206" s="38"/>
      <c r="N206" s="32"/>
      <c r="O206" s="9"/>
      <c r="P206" s="102"/>
      <c r="R206" s="98"/>
      <c r="S206" s="9"/>
      <c r="T206" s="38"/>
      <c r="V206" s="98"/>
      <c r="W206" s="9"/>
      <c r="X206" s="38"/>
      <c r="Z206" s="98"/>
      <c r="AA206" s="9"/>
      <c r="AB206" s="38"/>
      <c r="AD206" s="98"/>
      <c r="AE206" s="9"/>
      <c r="AF206" s="38"/>
      <c r="AH206" s="111">
        <v>0.9</v>
      </c>
      <c r="AI206" s="16"/>
      <c r="AJ206" s="57" t="e">
        <f ca="1">_xll.RiskPercentile($AJ$193,$AH206)</f>
        <v>#NAME?</v>
      </c>
      <c r="AK206" s="6"/>
      <c r="AL206" s="61" t="e">
        <f ca="1">_xll.RiskPercentile($C$203,$AH206)</f>
        <v>#NAME?</v>
      </c>
      <c r="AM206" s="111" t="e">
        <f ca="1">_xll.RiskPercentile($G$203,$AH206)</f>
        <v>#NAME?</v>
      </c>
      <c r="AN206" s="235" t="e">
        <f ca="1">_xll.RiskPercentile($K$203,$AH206)</f>
        <v>#NAME?</v>
      </c>
      <c r="AO206" s="50" t="e">
        <f ca="1">_xll.RiskPercentile($O$203,$AH206)</f>
        <v>#NAME?</v>
      </c>
      <c r="AP206" s="111" t="e">
        <f ca="1">_xll.RiskPercentile($S$203,$AH206)</f>
        <v>#NAME?</v>
      </c>
      <c r="AQ206" s="111" t="e">
        <f ca="1">_xll.RiskPercentile($W$203,$AH206)</f>
        <v>#NAME?</v>
      </c>
      <c r="AR206" s="111" t="e">
        <f ca="1">_xll.RiskPercentile($AA$203,$AH206)</f>
        <v>#NAME?</v>
      </c>
      <c r="AS206" s="111" t="e">
        <f ca="1">_xll.RiskPercentile($AE$203,$AH206)</f>
        <v>#NAME?</v>
      </c>
      <c r="AT206" s="275"/>
      <c r="AV206" s="67"/>
      <c r="AW206" s="67"/>
      <c r="AX206" s="67"/>
      <c r="AY206" s="67"/>
      <c r="AZ206" s="67"/>
      <c r="BA206" s="67"/>
      <c r="BB206" s="67"/>
    </row>
    <row r="207" spans="2:54" s="2" customFormat="1" x14ac:dyDescent="0.25">
      <c r="B207" s="39"/>
      <c r="C207" s="6"/>
      <c r="D207" s="28"/>
      <c r="F207" s="39"/>
      <c r="G207" s="6"/>
      <c r="H207" s="38"/>
      <c r="J207" s="39"/>
      <c r="K207" s="6"/>
      <c r="L207" s="38"/>
      <c r="N207" s="39"/>
      <c r="O207" s="149"/>
      <c r="P207" s="102"/>
      <c r="R207" s="98"/>
      <c r="S207" s="9"/>
      <c r="T207" s="38"/>
      <c r="V207" s="98"/>
      <c r="W207" s="9"/>
      <c r="X207" s="38"/>
      <c r="Z207" s="98"/>
      <c r="AA207" s="9"/>
      <c r="AB207" s="38"/>
      <c r="AD207" s="98"/>
      <c r="AE207" s="9"/>
      <c r="AF207" s="38"/>
      <c r="AH207" s="111">
        <v>0.95</v>
      </c>
      <c r="AI207" s="16"/>
      <c r="AJ207" s="57" t="e">
        <f ca="1">_xll.RiskPercentile($AJ$193,$AH207)</f>
        <v>#NAME?</v>
      </c>
      <c r="AK207" s="6"/>
      <c r="AL207" s="61" t="e">
        <f ca="1">_xll.RiskPercentile($C$203,$AH207)</f>
        <v>#NAME?</v>
      </c>
      <c r="AM207" s="111" t="e">
        <f ca="1">_xll.RiskPercentile($G$203,$AH207)</f>
        <v>#NAME?</v>
      </c>
      <c r="AN207" s="235" t="e">
        <f ca="1">_xll.RiskPercentile($K$203,$AH207)</f>
        <v>#NAME?</v>
      </c>
      <c r="AO207" s="50" t="e">
        <f ca="1">_xll.RiskPercentile($O$203,$AH207)</f>
        <v>#NAME?</v>
      </c>
      <c r="AP207" s="111" t="e">
        <f ca="1">_xll.RiskPercentile($S$203,$AH207)</f>
        <v>#NAME?</v>
      </c>
      <c r="AQ207" s="111" t="e">
        <f ca="1">_xll.RiskPercentile($W$203,$AH207)</f>
        <v>#NAME?</v>
      </c>
      <c r="AR207" s="111" t="e">
        <f ca="1">_xll.RiskPercentile($AA$203,$AH207)</f>
        <v>#NAME?</v>
      </c>
      <c r="AS207" s="111" t="e">
        <f ca="1">_xll.RiskPercentile($AE$203,$AH207)</f>
        <v>#NAME?</v>
      </c>
      <c r="AT207" s="275"/>
      <c r="AV207" s="67"/>
      <c r="AW207" s="67"/>
      <c r="AX207" s="67"/>
      <c r="AY207" s="67"/>
      <c r="AZ207" s="67"/>
      <c r="BA207" s="67"/>
      <c r="BB207" s="67"/>
    </row>
    <row r="208" spans="2:54" s="2" customFormat="1" x14ac:dyDescent="0.25">
      <c r="B208" s="39"/>
      <c r="C208" s="6"/>
      <c r="D208" s="28"/>
      <c r="F208" s="39"/>
      <c r="G208" s="6"/>
      <c r="H208" s="38"/>
      <c r="J208" s="39"/>
      <c r="K208" s="6"/>
      <c r="L208" s="38"/>
      <c r="N208" s="39"/>
      <c r="O208" s="150"/>
      <c r="P208" s="102"/>
      <c r="R208" s="98"/>
      <c r="S208" s="9"/>
      <c r="T208" s="38"/>
      <c r="V208" s="98"/>
      <c r="W208" s="9"/>
      <c r="X208" s="38"/>
      <c r="Z208" s="98"/>
      <c r="AA208" s="9"/>
      <c r="AB208" s="38"/>
      <c r="AD208" s="98"/>
      <c r="AE208" s="9"/>
      <c r="AF208" s="38"/>
      <c r="AH208" s="110">
        <v>0.99</v>
      </c>
      <c r="AI208" s="21"/>
      <c r="AJ208" s="56" t="e">
        <f ca="1">_xll.RiskPercentile($AJ$193,$AH208)</f>
        <v>#NAME?</v>
      </c>
      <c r="AK208" s="6"/>
      <c r="AL208" s="60" t="e">
        <f ca="1">_xll.RiskPercentile($C$203,$AH208)</f>
        <v>#NAME?</v>
      </c>
      <c r="AM208" s="110" t="e">
        <f ca="1">_xll.RiskPercentile($G$203,$AH208)</f>
        <v>#NAME?</v>
      </c>
      <c r="AN208" s="234" t="e">
        <f ca="1">_xll.RiskPercentile($K$203,$AH208)</f>
        <v>#NAME?</v>
      </c>
      <c r="AO208" s="65" t="e">
        <f ca="1">_xll.RiskPercentile($O$203,$AH208)</f>
        <v>#NAME?</v>
      </c>
      <c r="AP208" s="110" t="e">
        <f ca="1">_xll.RiskPercentile($S$203,$AH208)</f>
        <v>#NAME?</v>
      </c>
      <c r="AQ208" s="110" t="e">
        <f ca="1">_xll.RiskPercentile($W$203,$AH208)</f>
        <v>#NAME?</v>
      </c>
      <c r="AR208" s="110" t="e">
        <f ca="1">_xll.RiskPercentile($AA$203,$AH208)</f>
        <v>#NAME?</v>
      </c>
      <c r="AS208" s="110" t="e">
        <f ca="1">_xll.RiskPercentile($AE$203,$AH208)</f>
        <v>#NAME?</v>
      </c>
      <c r="AT208" s="275"/>
      <c r="AV208" s="67"/>
      <c r="AW208" s="67"/>
      <c r="AX208" s="67"/>
      <c r="AY208" s="67"/>
      <c r="AZ208" s="67"/>
      <c r="BA208" s="67"/>
      <c r="BB208" s="67"/>
    </row>
    <row r="209" spans="1:56" s="2" customFormat="1" x14ac:dyDescent="0.25">
      <c r="B209" s="39"/>
      <c r="C209" s="6"/>
      <c r="D209" s="28"/>
      <c r="F209" s="39"/>
      <c r="G209" s="6"/>
      <c r="H209" s="38"/>
      <c r="J209" s="39"/>
      <c r="K209" s="6"/>
      <c r="L209" s="38"/>
      <c r="N209" s="105"/>
      <c r="O209" s="108"/>
      <c r="P209" s="102"/>
      <c r="R209" s="98"/>
      <c r="S209" s="9"/>
      <c r="T209" s="38"/>
      <c r="V209" s="98"/>
      <c r="W209" s="9"/>
      <c r="X209" s="38"/>
      <c r="Z209" s="98"/>
      <c r="AA209" s="9"/>
      <c r="AB209" s="38"/>
      <c r="AD209" s="98"/>
      <c r="AE209" s="9"/>
      <c r="AF209" s="38"/>
      <c r="AH209" s="17" t="s">
        <v>110</v>
      </c>
      <c r="AI209" s="18"/>
      <c r="AJ209" s="59" t="e">
        <f ca="1">_xll.RiskMean($AJ$193)</f>
        <v>#NAME?</v>
      </c>
      <c r="AK209" s="7"/>
      <c r="AL209" s="63" t="e">
        <f ca="1">_xll.RiskMean($C$203)</f>
        <v>#NAME?</v>
      </c>
      <c r="AM209" s="113" t="e">
        <f ca="1">_xll.RiskMean($G$203)</f>
        <v>#NAME?</v>
      </c>
      <c r="AN209" s="236" t="e">
        <f ca="1">_xll.RiskMean($K$203)</f>
        <v>#NAME?</v>
      </c>
      <c r="AO209" s="19" t="e">
        <f ca="1">_xll.RiskMean($O$203)</f>
        <v>#NAME?</v>
      </c>
      <c r="AP209" s="113" t="e">
        <f ca="1">_xll.RiskMean($S$203)</f>
        <v>#NAME?</v>
      </c>
      <c r="AQ209" s="113" t="e">
        <f ca="1">_xll.RiskMean($W$203)</f>
        <v>#NAME?</v>
      </c>
      <c r="AR209" s="113" t="e">
        <f ca="1">_xll.RiskMean($AA$203)</f>
        <v>#NAME?</v>
      </c>
      <c r="AS209" s="113" t="e">
        <f ca="1">_xll.RiskMean($AE$203)</f>
        <v>#NAME?</v>
      </c>
      <c r="AT209" s="276"/>
      <c r="AV209" s="67"/>
      <c r="AW209" s="67"/>
      <c r="AX209" s="67"/>
      <c r="AY209" s="67"/>
      <c r="AZ209" s="67"/>
      <c r="BA209" s="67"/>
      <c r="BB209" s="67"/>
    </row>
    <row r="210" spans="1:56" s="2" customFormat="1" x14ac:dyDescent="0.25">
      <c r="B210" s="39"/>
      <c r="C210" s="6"/>
      <c r="D210" s="28"/>
      <c r="F210" s="39"/>
      <c r="G210" s="6"/>
      <c r="H210" s="28"/>
      <c r="J210" s="39"/>
      <c r="K210" s="6"/>
      <c r="L210" s="28"/>
      <c r="N210" s="107"/>
      <c r="O210" s="151"/>
      <c r="P210" s="106"/>
      <c r="R210" s="39"/>
      <c r="S210" s="6"/>
      <c r="T210" s="28"/>
      <c r="V210" s="39"/>
      <c r="W210" s="6"/>
      <c r="X210" s="28"/>
      <c r="Z210" s="39"/>
      <c r="AA210" s="6"/>
      <c r="AB210" s="28"/>
      <c r="AD210" s="39"/>
      <c r="AE210" s="6"/>
      <c r="AF210" s="28"/>
      <c r="AH210" s="17" t="s">
        <v>111</v>
      </c>
      <c r="AI210" s="18"/>
      <c r="AJ210" s="59" t="e">
        <f ca="1">_xll.RiskStdDev($AJ$193)</f>
        <v>#NAME?</v>
      </c>
      <c r="AK210" s="7"/>
      <c r="AL210" s="63" t="e">
        <f ca="1">_xll.RiskStdDev($C$203)</f>
        <v>#NAME?</v>
      </c>
      <c r="AM210" s="113" t="e">
        <f ca="1">_xll.RiskStdDev($G$203)</f>
        <v>#NAME?</v>
      </c>
      <c r="AN210" s="236" t="e">
        <f ca="1">_xll.RiskStdDev($K$203)</f>
        <v>#NAME?</v>
      </c>
      <c r="AO210" s="19" t="e">
        <f ca="1">_xll.RiskStdDev($O$203)</f>
        <v>#NAME?</v>
      </c>
      <c r="AP210" s="113" t="e">
        <f ca="1">_xll.RiskStdDev($S$203)</f>
        <v>#NAME?</v>
      </c>
      <c r="AQ210" s="113" t="e">
        <f ca="1">_xll.RiskStdDev($W$203)</f>
        <v>#NAME?</v>
      </c>
      <c r="AR210" s="113" t="e">
        <f ca="1">_xll.RiskStdDev($AA$203)</f>
        <v>#NAME?</v>
      </c>
      <c r="AS210" s="113" t="e">
        <f ca="1">_xll.RiskStdDev($AE$203)</f>
        <v>#NAME?</v>
      </c>
      <c r="AT210" s="276"/>
      <c r="AV210" s="67"/>
      <c r="AW210" s="67"/>
      <c r="AX210" s="67"/>
      <c r="AY210" s="67"/>
      <c r="AZ210" s="67"/>
      <c r="BA210" s="67"/>
      <c r="BB210" s="67"/>
    </row>
    <row r="211" spans="1:56" s="2" customFormat="1" x14ac:dyDescent="0.25">
      <c r="B211" s="164"/>
      <c r="C211" s="165"/>
      <c r="D211" s="166"/>
      <c r="F211" s="164"/>
      <c r="G211" s="165"/>
      <c r="H211" s="166"/>
      <c r="J211" s="164"/>
      <c r="K211" s="165"/>
      <c r="L211" s="166"/>
      <c r="N211" s="105"/>
      <c r="O211" s="9"/>
      <c r="P211" s="102"/>
      <c r="R211" s="164"/>
      <c r="S211" s="165"/>
      <c r="T211" s="166"/>
      <c r="V211" s="164"/>
      <c r="W211" s="165"/>
      <c r="X211" s="166"/>
      <c r="Z211" s="164"/>
      <c r="AA211" s="165"/>
      <c r="AB211" s="166"/>
      <c r="AD211" s="164"/>
      <c r="AE211" s="165"/>
      <c r="AF211" s="166"/>
      <c r="AH211" s="37"/>
      <c r="AI211" s="37"/>
      <c r="AJ211" s="37"/>
      <c r="AK211" s="6"/>
      <c r="AL211" s="37"/>
      <c r="AM211" s="37"/>
      <c r="AN211" s="37"/>
      <c r="AO211" s="37"/>
      <c r="AP211" s="37"/>
      <c r="AQ211" s="37"/>
      <c r="AR211" s="37"/>
      <c r="AS211" s="37"/>
      <c r="AT211" s="178"/>
      <c r="AV211" s="67"/>
      <c r="AW211" s="67"/>
      <c r="AX211" s="67"/>
      <c r="AY211" s="67"/>
      <c r="AZ211" s="67"/>
      <c r="BA211" s="67"/>
      <c r="BB211" s="67"/>
    </row>
    <row r="212" spans="1:56" s="2" customFormat="1" x14ac:dyDescent="0.25">
      <c r="B212" s="39"/>
      <c r="C212" s="6"/>
      <c r="D212" s="28"/>
      <c r="F212" s="36"/>
      <c r="G212" s="37"/>
      <c r="H212" s="38"/>
      <c r="J212" s="36"/>
      <c r="K212" s="37"/>
      <c r="L212" s="38"/>
      <c r="N212" s="100"/>
      <c r="O212" s="101"/>
      <c r="P212" s="102"/>
      <c r="R212" s="233"/>
      <c r="S212" s="37"/>
      <c r="T212" s="38"/>
      <c r="V212" s="36"/>
      <c r="W212" s="37"/>
      <c r="X212" s="38"/>
      <c r="Z212" s="36"/>
      <c r="AA212" s="37"/>
      <c r="AB212" s="38"/>
      <c r="AD212" s="36"/>
      <c r="AE212" s="37"/>
      <c r="AF212" s="38"/>
      <c r="AR212" s="79"/>
    </row>
    <row r="213" spans="1:56" s="25" customFormat="1" ht="211.5" customHeight="1" x14ac:dyDescent="0.25">
      <c r="B213" s="41" t="e">
        <f ca="1">_xll.RiskResultsGraph(C203,B213:D213)</f>
        <v>#NAME?</v>
      </c>
      <c r="C213" s="42"/>
      <c r="D213" s="43"/>
      <c r="F213" s="41" t="e">
        <f ca="1">_xll.RiskResultsGraph(G203,F213:H213)</f>
        <v>#NAME?</v>
      </c>
      <c r="G213" s="42"/>
      <c r="H213" s="43"/>
      <c r="J213" s="41" t="e">
        <f ca="1">_xll.RiskResultsGraph(K203,J213:L213)</f>
        <v>#NAME?</v>
      </c>
      <c r="K213" s="42"/>
      <c r="L213" s="43"/>
      <c r="N213" s="41" t="e">
        <f ca="1">_xll.RiskResultsGraph(O203,N213:P213)</f>
        <v>#NAME?</v>
      </c>
      <c r="O213" s="42"/>
      <c r="P213" s="43"/>
      <c r="R213" s="41" t="e">
        <f ca="1">_xll.RiskResultsGraph(S203,R213:T213)</f>
        <v>#NAME?</v>
      </c>
      <c r="S213" s="42"/>
      <c r="T213" s="43"/>
      <c r="V213" s="41" t="e">
        <f ca="1">_xll.RiskResultsGraph(W203,V213:X213)</f>
        <v>#NAME?</v>
      </c>
      <c r="W213" s="42"/>
      <c r="X213" s="43"/>
      <c r="Z213" s="41" t="e">
        <f ca="1">_xll.RiskResultsGraph(AA203,Z213:AB213)</f>
        <v>#NAME?</v>
      </c>
      <c r="AA213" s="42"/>
      <c r="AB213" s="43"/>
      <c r="AD213" s="41" t="e">
        <f ca="1">_xll.RiskResultsGraph(AE203,AD213:AF213)</f>
        <v>#NAME?</v>
      </c>
      <c r="AE213" s="42"/>
      <c r="AF213" s="43"/>
      <c r="AH213" s="265" t="e">
        <f ca="1">_xll.RiskResultsGraph(AJ193,AH213:AK213)</f>
        <v>#NAME?</v>
      </c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V213" s="73"/>
      <c r="AW213" s="73"/>
      <c r="AX213" s="73"/>
      <c r="AY213" s="73"/>
      <c r="AZ213" s="73"/>
      <c r="BA213" s="73"/>
      <c r="BB213" s="73"/>
    </row>
    <row r="214" spans="1:56" s="2" customFormat="1" ht="211.5" customHeight="1" x14ac:dyDescent="0.25">
      <c r="B214" s="36"/>
      <c r="C214" s="37"/>
      <c r="D214" s="38"/>
      <c r="F214" s="36"/>
      <c r="G214" s="37"/>
      <c r="H214" s="38"/>
      <c r="J214" s="36"/>
      <c r="K214" s="37"/>
      <c r="L214" s="38"/>
      <c r="N214" s="36"/>
      <c r="O214" s="37"/>
      <c r="P214" s="38"/>
      <c r="R214" s="36"/>
      <c r="S214" s="37"/>
      <c r="T214" s="38"/>
      <c r="V214" s="36"/>
      <c r="W214" s="37"/>
      <c r="X214" s="38"/>
      <c r="Z214" s="36"/>
      <c r="AA214" s="37"/>
      <c r="AB214" s="38"/>
      <c r="AD214" s="36"/>
      <c r="AE214" s="37"/>
      <c r="AF214" s="3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V214" s="67"/>
      <c r="AW214" s="67"/>
      <c r="AX214" s="67"/>
      <c r="AY214" s="67"/>
      <c r="AZ214" s="67"/>
      <c r="BA214" s="67"/>
      <c r="BB214" s="67"/>
    </row>
    <row r="215" spans="1:56" s="2" customFormat="1" x14ac:dyDescent="0.25">
      <c r="B215" s="44"/>
      <c r="C215" s="30"/>
      <c r="D215" s="31"/>
      <c r="F215" s="44"/>
      <c r="G215" s="30"/>
      <c r="H215" s="31"/>
      <c r="J215" s="44"/>
      <c r="K215" s="30"/>
      <c r="L215" s="31"/>
      <c r="N215" s="44"/>
      <c r="O215" s="30"/>
      <c r="P215" s="31"/>
      <c r="R215" s="44"/>
      <c r="S215" s="30"/>
      <c r="T215" s="31"/>
      <c r="V215" s="44"/>
      <c r="W215" s="30"/>
      <c r="X215" s="31"/>
      <c r="Z215" s="44"/>
      <c r="AA215" s="30"/>
      <c r="AB215" s="31"/>
      <c r="AD215" s="44"/>
      <c r="AE215" s="30"/>
      <c r="AF215" s="31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V215" s="67"/>
      <c r="AW215" s="67"/>
      <c r="AX215" s="67"/>
      <c r="AY215" s="67"/>
      <c r="AZ215" s="67"/>
      <c r="BA215" s="67"/>
      <c r="BB215" s="67"/>
    </row>
    <row r="216" spans="1:56" s="2" customFormat="1" x14ac:dyDescent="0.25">
      <c r="B216" s="10"/>
      <c r="F216" s="10"/>
      <c r="J216" s="10"/>
      <c r="N216" s="10"/>
      <c r="R216" s="10"/>
      <c r="V216" s="10"/>
      <c r="Z216" s="10"/>
      <c r="AD216" s="10"/>
      <c r="AH216" s="10"/>
      <c r="AL216" s="10"/>
      <c r="AM216" s="10"/>
      <c r="AN216" s="10"/>
      <c r="AO216" s="10"/>
      <c r="AP216" s="10"/>
    </row>
    <row r="217" spans="1:56" s="2" customFormat="1" ht="33" customHeight="1" x14ac:dyDescent="0.4">
      <c r="B217" s="426"/>
      <c r="C217" s="426"/>
      <c r="D217" s="426"/>
      <c r="E217" s="426"/>
      <c r="F217" s="426"/>
      <c r="G217" s="426"/>
      <c r="H217" s="426"/>
      <c r="I217" s="426"/>
      <c r="J217" s="426"/>
      <c r="K217" s="426"/>
      <c r="L217" s="426"/>
      <c r="M217" s="426"/>
      <c r="N217" s="426"/>
      <c r="O217" s="426"/>
      <c r="P217" s="426"/>
      <c r="Q217" s="426"/>
      <c r="R217" s="426"/>
      <c r="S217" s="426"/>
      <c r="T217" s="426"/>
      <c r="U217" s="426"/>
      <c r="V217" s="426"/>
      <c r="W217" s="426"/>
      <c r="X217" s="426"/>
      <c r="Y217" s="426"/>
      <c r="Z217" s="426"/>
      <c r="AA217" s="426"/>
      <c r="AB217" s="426"/>
      <c r="AC217" s="426"/>
      <c r="AD217" s="426"/>
      <c r="AE217" s="426"/>
      <c r="AF217" s="426"/>
      <c r="AG217" s="426"/>
      <c r="AH217" s="426"/>
      <c r="AI217" s="426"/>
      <c r="AJ217" s="426"/>
      <c r="AK217" s="426"/>
      <c r="AL217" s="426"/>
      <c r="AM217" s="426"/>
      <c r="AN217" s="426"/>
      <c r="AO217" s="426"/>
      <c r="AP217" s="426"/>
      <c r="AQ217" s="426"/>
      <c r="AR217" s="426"/>
      <c r="AS217" s="426"/>
      <c r="AT217" s="426"/>
      <c r="AU217" s="426"/>
      <c r="AV217" s="426"/>
      <c r="AW217" s="426"/>
      <c r="AX217" s="426"/>
      <c r="AY217" s="426"/>
      <c r="AZ217" s="426"/>
      <c r="BA217" s="426"/>
      <c r="BB217" s="426"/>
      <c r="BC217" s="426"/>
      <c r="BD217" s="426"/>
    </row>
    <row r="218" spans="1:56" s="2" customFormat="1" x14ac:dyDescent="0.25">
      <c r="B218" s="10"/>
      <c r="F218" s="10"/>
      <c r="J218" s="10"/>
      <c r="N218" s="10"/>
      <c r="R218" s="10"/>
      <c r="V218" s="10"/>
      <c r="Z218" s="10"/>
      <c r="AD218" s="10"/>
    </row>
    <row r="219" spans="1:56" x14ac:dyDescent="0.25">
      <c r="A219" s="2"/>
      <c r="B219" s="10"/>
      <c r="C219" s="5"/>
      <c r="D219" s="5"/>
      <c r="E219" s="5"/>
      <c r="F219" s="10"/>
      <c r="G219" s="5"/>
      <c r="H219" s="5"/>
      <c r="I219" s="5"/>
      <c r="J219" s="10"/>
      <c r="K219" s="5"/>
      <c r="L219" s="5"/>
      <c r="M219" s="5"/>
      <c r="N219" s="10"/>
      <c r="O219" s="5"/>
      <c r="P219" s="5"/>
      <c r="Q219" s="5"/>
      <c r="R219" s="10"/>
      <c r="S219" s="5"/>
      <c r="T219" s="5"/>
      <c r="U219" s="5"/>
      <c r="V219" s="10"/>
      <c r="W219" s="5"/>
      <c r="X219" s="5"/>
      <c r="Y219" s="5"/>
      <c r="Z219" s="10"/>
      <c r="AA219" s="5"/>
      <c r="AB219" s="5"/>
      <c r="AC219" s="5"/>
      <c r="AD219" s="10"/>
      <c r="AE219" s="5"/>
      <c r="AF219" s="5"/>
      <c r="AG219" s="5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1:56" x14ac:dyDescent="0.25">
      <c r="A220" s="2"/>
      <c r="B220" s="187"/>
      <c r="C220" s="391"/>
      <c r="D220" s="391"/>
      <c r="E220" s="391"/>
      <c r="F220" s="187"/>
      <c r="G220" s="5"/>
      <c r="H220" s="5"/>
      <c r="I220" s="5"/>
      <c r="J220" s="10"/>
      <c r="K220" s="5"/>
      <c r="L220" s="5"/>
      <c r="M220" s="5"/>
      <c r="N220" s="10"/>
      <c r="O220" s="5"/>
      <c r="P220" s="5"/>
      <c r="Q220" s="5"/>
      <c r="R220" s="10"/>
      <c r="S220" s="5"/>
      <c r="T220" s="5"/>
      <c r="U220" s="5"/>
      <c r="V220" s="10"/>
      <c r="W220" s="5"/>
      <c r="X220" s="5"/>
      <c r="Y220" s="5"/>
      <c r="Z220" s="10"/>
      <c r="AA220" s="5"/>
      <c r="AB220" s="5"/>
      <c r="AC220" s="5"/>
      <c r="AD220" s="10"/>
      <c r="AE220" s="5"/>
      <c r="AF220" s="5"/>
      <c r="AG220" s="5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1:56" x14ac:dyDescent="0.25">
      <c r="A221" s="2"/>
      <c r="B221" s="187"/>
      <c r="C221" s="391"/>
      <c r="D221" s="391"/>
      <c r="E221" s="391"/>
      <c r="F221" s="187"/>
      <c r="G221" s="5"/>
      <c r="H221" s="5"/>
      <c r="I221" s="5"/>
      <c r="J221" s="10"/>
      <c r="K221" s="5"/>
      <c r="L221" s="5"/>
      <c r="M221" s="5"/>
      <c r="N221" s="10"/>
      <c r="O221" s="5"/>
      <c r="P221" s="5"/>
      <c r="Q221" s="5"/>
      <c r="R221" s="10"/>
      <c r="S221" s="5"/>
      <c r="T221" s="5"/>
      <c r="U221" s="5"/>
      <c r="V221" s="10"/>
      <c r="W221" s="5"/>
      <c r="X221" s="5"/>
      <c r="Y221" s="5"/>
      <c r="Z221" s="10"/>
      <c r="AA221" s="5"/>
      <c r="AB221" s="5"/>
      <c r="AC221" s="5"/>
      <c r="AD221" s="10"/>
      <c r="AE221" s="5"/>
      <c r="AF221" s="5"/>
      <c r="AG221" s="5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1:56" x14ac:dyDescent="0.25">
      <c r="A222" s="2"/>
      <c r="B222" s="187"/>
      <c r="C222" s="391"/>
      <c r="D222" s="391"/>
      <c r="E222" s="391"/>
      <c r="F222" s="187"/>
      <c r="G222" s="5"/>
      <c r="H222" s="5"/>
      <c r="I222" s="5"/>
      <c r="J222" s="10"/>
      <c r="K222" s="5"/>
      <c r="L222" s="5"/>
      <c r="M222" s="5"/>
      <c r="N222" s="10"/>
      <c r="O222" s="5"/>
      <c r="P222" s="5"/>
      <c r="Q222" s="5"/>
      <c r="R222" s="10"/>
      <c r="S222" s="5"/>
      <c r="T222" s="5"/>
      <c r="U222" s="5"/>
      <c r="V222" s="10"/>
      <c r="W222" s="5"/>
      <c r="X222" s="5"/>
      <c r="Y222" s="5"/>
      <c r="Z222" s="10"/>
      <c r="AA222" s="5"/>
      <c r="AB222" s="5"/>
      <c r="AC222" s="5"/>
      <c r="AD222" s="10"/>
      <c r="AE222" s="5"/>
      <c r="AF222" s="5"/>
      <c r="AG222" s="5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1:56" s="2" customFormat="1" x14ac:dyDescent="0.25">
      <c r="B223" s="187"/>
      <c r="C223" s="391"/>
      <c r="D223" s="391"/>
      <c r="E223" s="391"/>
      <c r="F223" s="187"/>
      <c r="G223" s="5"/>
      <c r="H223" s="5"/>
      <c r="I223" s="5"/>
      <c r="J223" s="10"/>
      <c r="N223" s="10"/>
      <c r="R223" s="10"/>
      <c r="V223" s="10"/>
      <c r="Z223" s="10"/>
      <c r="AD223" s="10"/>
    </row>
    <row r="224" spans="1:56" s="2" customFormat="1" x14ac:dyDescent="0.25">
      <c r="B224" s="10"/>
      <c r="F224" s="10"/>
      <c r="J224" s="10"/>
      <c r="N224" s="10"/>
      <c r="R224" s="10"/>
      <c r="V224" s="10"/>
      <c r="Z224" s="10"/>
      <c r="AD224" s="10"/>
    </row>
    <row r="225" spans="2:30" s="2" customFormat="1" x14ac:dyDescent="0.25">
      <c r="B225" s="10"/>
      <c r="F225" s="10"/>
      <c r="J225" s="10"/>
      <c r="N225" s="10"/>
      <c r="R225" s="10"/>
      <c r="V225" s="10"/>
      <c r="Z225" s="10"/>
      <c r="AD225" s="10"/>
    </row>
    <row r="226" spans="2:30" s="2" customFormat="1" x14ac:dyDescent="0.25">
      <c r="B226" s="10"/>
      <c r="F226" s="10"/>
      <c r="J226" s="10"/>
      <c r="N226" s="10"/>
      <c r="R226" s="10"/>
      <c r="V226" s="10"/>
      <c r="Z226" s="10"/>
      <c r="AD226" s="10"/>
    </row>
    <row r="227" spans="2:30" s="2" customFormat="1" x14ac:dyDescent="0.25">
      <c r="B227" s="10"/>
      <c r="F227" s="10"/>
      <c r="J227" s="10"/>
      <c r="N227" s="10"/>
      <c r="R227" s="10"/>
      <c r="V227" s="10"/>
      <c r="Z227" s="10"/>
      <c r="AD227" s="10"/>
    </row>
    <row r="228" spans="2:30" s="2" customFormat="1" x14ac:dyDescent="0.25">
      <c r="B228" s="10"/>
      <c r="F228" s="10"/>
      <c r="J228" s="10"/>
      <c r="N228" s="10"/>
      <c r="R228" s="10"/>
      <c r="V228" s="10"/>
      <c r="Z228" s="10"/>
      <c r="AD228" s="10"/>
    </row>
    <row r="229" spans="2:30" s="2" customFormat="1" x14ac:dyDescent="0.25">
      <c r="B229" s="10"/>
      <c r="F229" s="10"/>
      <c r="J229" s="10"/>
      <c r="N229" s="10"/>
      <c r="R229" s="10"/>
      <c r="V229" s="10"/>
      <c r="Z229" s="10"/>
      <c r="AD229" s="10"/>
    </row>
    <row r="230" spans="2:30" s="2" customFormat="1" x14ac:dyDescent="0.25">
      <c r="B230" s="10"/>
      <c r="F230" s="10"/>
      <c r="J230" s="10"/>
      <c r="N230" s="10"/>
      <c r="R230" s="10"/>
      <c r="V230" s="10"/>
      <c r="Z230" s="10"/>
      <c r="AD230" s="10"/>
    </row>
    <row r="231" spans="2:30" s="2" customFormat="1" x14ac:dyDescent="0.25">
      <c r="B231" s="10"/>
      <c r="F231" s="10"/>
      <c r="J231" s="10"/>
      <c r="N231" s="10"/>
      <c r="R231" s="10"/>
      <c r="V231" s="10"/>
      <c r="Z231" s="10"/>
      <c r="AD231" s="10"/>
    </row>
    <row r="232" spans="2:30" s="2" customFormat="1" x14ac:dyDescent="0.25">
      <c r="B232" s="10"/>
      <c r="F232" s="10"/>
      <c r="J232" s="10"/>
      <c r="N232" s="10"/>
      <c r="R232" s="10"/>
      <c r="V232" s="10"/>
      <c r="Z232" s="10"/>
      <c r="AD232" s="10"/>
    </row>
    <row r="233" spans="2:30" s="2" customFormat="1" x14ac:dyDescent="0.25">
      <c r="B233" s="10"/>
      <c r="F233" s="10"/>
      <c r="J233" s="10"/>
      <c r="N233" s="10"/>
      <c r="R233" s="10"/>
      <c r="V233" s="10"/>
      <c r="Z233" s="10"/>
      <c r="AD233" s="10"/>
    </row>
    <row r="234" spans="2:30" s="2" customFormat="1" x14ac:dyDescent="0.25">
      <c r="B234" s="10"/>
      <c r="F234" s="10"/>
      <c r="J234" s="10"/>
      <c r="N234" s="10"/>
      <c r="R234" s="10"/>
      <c r="V234" s="10"/>
      <c r="Z234" s="10"/>
      <c r="AD234" s="10"/>
    </row>
    <row r="235" spans="2:30" s="2" customFormat="1" x14ac:dyDescent="0.25">
      <c r="B235" s="10"/>
      <c r="F235" s="10"/>
      <c r="J235" s="10"/>
      <c r="N235" s="10"/>
      <c r="R235" s="10"/>
      <c r="V235" s="10"/>
      <c r="Z235" s="10"/>
      <c r="AD235" s="10"/>
    </row>
    <row r="236" spans="2:30" s="2" customFormat="1" x14ac:dyDescent="0.25">
      <c r="B236" s="10"/>
      <c r="F236" s="10"/>
      <c r="J236" s="10"/>
      <c r="N236" s="10"/>
      <c r="R236" s="10"/>
      <c r="V236" s="10"/>
      <c r="Z236" s="10"/>
      <c r="AD236" s="10"/>
    </row>
    <row r="237" spans="2:30" s="2" customFormat="1" x14ac:dyDescent="0.25">
      <c r="B237" s="10"/>
      <c r="F237" s="10"/>
      <c r="J237" s="10"/>
      <c r="N237" s="10"/>
      <c r="R237" s="10"/>
      <c r="V237" s="10"/>
      <c r="Z237" s="10"/>
      <c r="AD237" s="10"/>
    </row>
    <row r="238" spans="2:30" s="2" customFormat="1" x14ac:dyDescent="0.25">
      <c r="B238" s="10"/>
      <c r="F238" s="10"/>
      <c r="J238" s="10"/>
      <c r="N238" s="10"/>
      <c r="R238" s="10"/>
      <c r="V238" s="10"/>
      <c r="Z238" s="10"/>
      <c r="AD238" s="10"/>
    </row>
    <row r="239" spans="2:30" s="2" customFormat="1" x14ac:dyDescent="0.25">
      <c r="B239" s="10"/>
      <c r="F239" s="10"/>
      <c r="J239" s="10"/>
      <c r="N239" s="10"/>
      <c r="R239" s="10"/>
      <c r="V239" s="10"/>
      <c r="Z239" s="10"/>
      <c r="AD239" s="10"/>
    </row>
    <row r="240" spans="2:30" s="2" customFormat="1" x14ac:dyDescent="0.25">
      <c r="B240" s="10"/>
      <c r="F240" s="10"/>
      <c r="J240" s="10"/>
      <c r="N240" s="10"/>
      <c r="R240" s="10"/>
      <c r="V240" s="10"/>
      <c r="Z240" s="10"/>
      <c r="AD240" s="10"/>
    </row>
    <row r="241" spans="2:30" s="2" customFormat="1" x14ac:dyDescent="0.25">
      <c r="B241" s="10"/>
      <c r="F241" s="10"/>
      <c r="J241" s="10"/>
      <c r="N241" s="10"/>
      <c r="R241" s="10"/>
      <c r="V241" s="10"/>
      <c r="Z241" s="10"/>
      <c r="AD241" s="10"/>
    </row>
    <row r="242" spans="2:30" s="2" customFormat="1" x14ac:dyDescent="0.25">
      <c r="B242" s="10"/>
      <c r="F242" s="10"/>
      <c r="J242" s="10"/>
      <c r="N242" s="10"/>
      <c r="R242" s="10"/>
      <c r="V242" s="10"/>
      <c r="Z242" s="10"/>
      <c r="AD242" s="10"/>
    </row>
    <row r="243" spans="2:30" s="2" customFormat="1" x14ac:dyDescent="0.25">
      <c r="B243" s="10"/>
      <c r="F243" s="10"/>
      <c r="J243" s="10"/>
      <c r="N243" s="10"/>
      <c r="R243" s="10"/>
      <c r="V243" s="10"/>
      <c r="Z243" s="10"/>
      <c r="AD243" s="10"/>
    </row>
    <row r="244" spans="2:30" s="2" customFormat="1" x14ac:dyDescent="0.25">
      <c r="B244" s="10"/>
      <c r="F244" s="10"/>
      <c r="J244" s="10"/>
      <c r="N244" s="10"/>
      <c r="R244" s="10"/>
      <c r="V244" s="10"/>
      <c r="Z244" s="10"/>
      <c r="AD244" s="10"/>
    </row>
    <row r="245" spans="2:30" s="2" customFormat="1" x14ac:dyDescent="0.25">
      <c r="B245" s="10"/>
      <c r="F245" s="10"/>
      <c r="J245" s="10"/>
      <c r="N245" s="10"/>
      <c r="R245" s="10"/>
      <c r="V245" s="10"/>
      <c r="Z245" s="10"/>
      <c r="AD245" s="10"/>
    </row>
    <row r="246" spans="2:30" s="2" customFormat="1" x14ac:dyDescent="0.25">
      <c r="B246" s="10"/>
      <c r="F246" s="10"/>
      <c r="J246" s="10"/>
      <c r="N246" s="10"/>
      <c r="R246" s="10"/>
      <c r="V246" s="10"/>
      <c r="Z246" s="10"/>
      <c r="AD246" s="10"/>
    </row>
    <row r="247" spans="2:30" s="2" customFormat="1" x14ac:dyDescent="0.25">
      <c r="B247" s="10"/>
      <c r="F247" s="10"/>
      <c r="J247" s="10"/>
      <c r="N247" s="10"/>
      <c r="R247" s="10"/>
      <c r="V247" s="10"/>
      <c r="Z247" s="10"/>
      <c r="AD247" s="10"/>
    </row>
    <row r="248" spans="2:30" s="2" customFormat="1" x14ac:dyDescent="0.25">
      <c r="B248" s="10"/>
      <c r="F248" s="10"/>
      <c r="J248" s="10"/>
      <c r="N248" s="10"/>
      <c r="R248" s="10"/>
      <c r="V248" s="10"/>
      <c r="Z248" s="10"/>
      <c r="AD248" s="10"/>
    </row>
    <row r="249" spans="2:30" s="2" customFormat="1" x14ac:dyDescent="0.25">
      <c r="B249" s="10"/>
      <c r="F249" s="10"/>
      <c r="J249" s="10"/>
      <c r="N249" s="10"/>
      <c r="R249" s="10"/>
      <c r="V249" s="10"/>
      <c r="Z249" s="10"/>
      <c r="AD249" s="10"/>
    </row>
    <row r="250" spans="2:30" s="2" customFormat="1" x14ac:dyDescent="0.25">
      <c r="B250" s="10"/>
      <c r="F250" s="10"/>
      <c r="J250" s="10"/>
      <c r="N250" s="10"/>
      <c r="R250" s="10"/>
      <c r="V250" s="10"/>
      <c r="Z250" s="10"/>
      <c r="AD250" s="10"/>
    </row>
    <row r="251" spans="2:30" s="2" customFormat="1" x14ac:dyDescent="0.25">
      <c r="B251" s="10"/>
      <c r="F251" s="10"/>
      <c r="J251" s="10"/>
      <c r="N251" s="10"/>
      <c r="R251" s="10"/>
      <c r="V251" s="10"/>
      <c r="Z251" s="10"/>
      <c r="AD251" s="10"/>
    </row>
    <row r="252" spans="2:30" s="2" customFormat="1" x14ac:dyDescent="0.25">
      <c r="B252" s="10"/>
      <c r="F252" s="10"/>
      <c r="J252" s="10"/>
      <c r="N252" s="10"/>
      <c r="R252" s="10"/>
      <c r="V252" s="10"/>
      <c r="Z252" s="10"/>
      <c r="AD252" s="10"/>
    </row>
    <row r="253" spans="2:30" s="2" customFormat="1" x14ac:dyDescent="0.25">
      <c r="B253" s="10"/>
      <c r="F253" s="10"/>
      <c r="J253" s="10"/>
      <c r="N253" s="10"/>
      <c r="R253" s="10"/>
      <c r="V253" s="10"/>
      <c r="Z253" s="10"/>
      <c r="AD253" s="10"/>
    </row>
    <row r="254" spans="2:30" s="2" customFormat="1" x14ac:dyDescent="0.25">
      <c r="B254" s="10"/>
      <c r="F254" s="10"/>
      <c r="J254" s="10"/>
      <c r="N254" s="10"/>
      <c r="R254" s="10"/>
      <c r="V254" s="10"/>
      <c r="Z254" s="10"/>
      <c r="AD254" s="10"/>
    </row>
    <row r="255" spans="2:30" s="2" customFormat="1" x14ac:dyDescent="0.25">
      <c r="B255" s="10"/>
      <c r="F255" s="10"/>
      <c r="J255" s="10"/>
      <c r="N255" s="10"/>
      <c r="R255" s="10"/>
      <c r="V255" s="10"/>
      <c r="Z255" s="10"/>
      <c r="AD255" s="10"/>
    </row>
    <row r="256" spans="2:30" s="2" customFormat="1" x14ac:dyDescent="0.25">
      <c r="B256" s="10"/>
      <c r="F256" s="10"/>
      <c r="J256" s="10"/>
      <c r="N256" s="10"/>
      <c r="R256" s="10"/>
      <c r="V256" s="10"/>
      <c r="Z256" s="10"/>
      <c r="AD256" s="10"/>
    </row>
    <row r="257" spans="2:30" s="2" customFormat="1" x14ac:dyDescent="0.25">
      <c r="B257" s="10"/>
      <c r="F257" s="10"/>
      <c r="J257" s="10"/>
      <c r="N257" s="10"/>
      <c r="R257" s="10"/>
      <c r="V257" s="10"/>
      <c r="Z257" s="10"/>
      <c r="AD257" s="10"/>
    </row>
    <row r="258" spans="2:30" s="2" customFormat="1" x14ac:dyDescent="0.25">
      <c r="B258" s="10"/>
      <c r="F258" s="10"/>
      <c r="J258" s="10"/>
      <c r="N258" s="10"/>
      <c r="R258" s="10"/>
      <c r="V258" s="10"/>
      <c r="Z258" s="10"/>
      <c r="AD258" s="10"/>
    </row>
  </sheetData>
  <mergeCells count="166">
    <mergeCell ref="B193:D193"/>
    <mergeCell ref="F193:H193"/>
    <mergeCell ref="J193:L193"/>
    <mergeCell ref="N193:P193"/>
    <mergeCell ref="R193:T193"/>
    <mergeCell ref="V193:X193"/>
    <mergeCell ref="Z193:AB193"/>
    <mergeCell ref="B217:BD217"/>
    <mergeCell ref="AD193:AF193"/>
    <mergeCell ref="B194:D194"/>
    <mergeCell ref="F194:H194"/>
    <mergeCell ref="J194:L194"/>
    <mergeCell ref="N194:P194"/>
    <mergeCell ref="R194:T194"/>
    <mergeCell ref="V194:X194"/>
    <mergeCell ref="Z194:AB194"/>
    <mergeCell ref="AD194:AF194"/>
    <mergeCell ref="B190:BD190"/>
    <mergeCell ref="B192:D192"/>
    <mergeCell ref="F192:H192"/>
    <mergeCell ref="J192:L192"/>
    <mergeCell ref="N192:P192"/>
    <mergeCell ref="R192:T192"/>
    <mergeCell ref="V192:X192"/>
    <mergeCell ref="Z192:AB192"/>
    <mergeCell ref="B167:D167"/>
    <mergeCell ref="F167:H167"/>
    <mergeCell ref="J167:L167"/>
    <mergeCell ref="N167:P167"/>
    <mergeCell ref="R167:T167"/>
    <mergeCell ref="V167:X167"/>
    <mergeCell ref="AD192:AF192"/>
    <mergeCell ref="AH192:AS192"/>
    <mergeCell ref="AV192:BB192"/>
    <mergeCell ref="B166:D166"/>
    <mergeCell ref="F166:H166"/>
    <mergeCell ref="J166:L166"/>
    <mergeCell ref="N166:P166"/>
    <mergeCell ref="R166:T166"/>
    <mergeCell ref="V166:X166"/>
    <mergeCell ref="Z166:AB166"/>
    <mergeCell ref="AD166:AF166"/>
    <mergeCell ref="Z167:AB167"/>
    <mergeCell ref="AD167:AF167"/>
    <mergeCell ref="B163:BD163"/>
    <mergeCell ref="B165:D165"/>
    <mergeCell ref="F165:H165"/>
    <mergeCell ref="J165:L165"/>
    <mergeCell ref="N165:P165"/>
    <mergeCell ref="R165:T165"/>
    <mergeCell ref="V165:X165"/>
    <mergeCell ref="Z165:AB165"/>
    <mergeCell ref="AD165:AF165"/>
    <mergeCell ref="AH165:AS165"/>
    <mergeCell ref="AV165:BB165"/>
    <mergeCell ref="B139:D139"/>
    <mergeCell ref="F139:H139"/>
    <mergeCell ref="J139:L139"/>
    <mergeCell ref="N139:P139"/>
    <mergeCell ref="J140:L140"/>
    <mergeCell ref="N140:P140"/>
    <mergeCell ref="B138:D138"/>
    <mergeCell ref="F138:H138"/>
    <mergeCell ref="J138:L138"/>
    <mergeCell ref="N138:P138"/>
    <mergeCell ref="AV138:BB138"/>
    <mergeCell ref="B113:D113"/>
    <mergeCell ref="F113:H113"/>
    <mergeCell ref="J113:L113"/>
    <mergeCell ref="B114:D114"/>
    <mergeCell ref="F114:H114"/>
    <mergeCell ref="J114:L114"/>
    <mergeCell ref="Z87:AB87"/>
    <mergeCell ref="AD87:AF87"/>
    <mergeCell ref="B110:BC110"/>
    <mergeCell ref="B112:D112"/>
    <mergeCell ref="F112:H112"/>
    <mergeCell ref="J112:L112"/>
    <mergeCell ref="AH112:AN112"/>
    <mergeCell ref="AV112:BB112"/>
    <mergeCell ref="B87:D87"/>
    <mergeCell ref="F87:H87"/>
    <mergeCell ref="J87:L87"/>
    <mergeCell ref="N87:P87"/>
    <mergeCell ref="R87:T87"/>
    <mergeCell ref="V87:X87"/>
    <mergeCell ref="B86:D86"/>
    <mergeCell ref="F86:H86"/>
    <mergeCell ref="J86:L86"/>
    <mergeCell ref="N86:P86"/>
    <mergeCell ref="R86:T86"/>
    <mergeCell ref="V86:X86"/>
    <mergeCell ref="Z86:AB86"/>
    <mergeCell ref="AD86:AF86"/>
    <mergeCell ref="AH138:AO138"/>
    <mergeCell ref="B83:BD83"/>
    <mergeCell ref="B85:D85"/>
    <mergeCell ref="F85:H85"/>
    <mergeCell ref="J85:L85"/>
    <mergeCell ref="N85:P85"/>
    <mergeCell ref="R85:T85"/>
    <mergeCell ref="V85:X85"/>
    <mergeCell ref="Z85:AB85"/>
    <mergeCell ref="AD85:AF85"/>
    <mergeCell ref="AH85:AS85"/>
    <mergeCell ref="AV85:BB85"/>
    <mergeCell ref="J60:L60"/>
    <mergeCell ref="N60:P60"/>
    <mergeCell ref="R60:T60"/>
    <mergeCell ref="V60:X60"/>
    <mergeCell ref="Z60:AB60"/>
    <mergeCell ref="AD60:AF60"/>
    <mergeCell ref="AH58:AT58"/>
    <mergeCell ref="AV58:BB58"/>
    <mergeCell ref="J59:L59"/>
    <mergeCell ref="N59:P59"/>
    <mergeCell ref="R59:T59"/>
    <mergeCell ref="V59:X59"/>
    <mergeCell ref="Z59:AB59"/>
    <mergeCell ref="AD59:AF59"/>
    <mergeCell ref="J58:L58"/>
    <mergeCell ref="N58:P58"/>
    <mergeCell ref="R58:T58"/>
    <mergeCell ref="V58:X58"/>
    <mergeCell ref="Z58:AB58"/>
    <mergeCell ref="AD58:AF58"/>
    <mergeCell ref="B34:D34"/>
    <mergeCell ref="F34:H34"/>
    <mergeCell ref="J34:L34"/>
    <mergeCell ref="N34:P34"/>
    <mergeCell ref="R34:T34"/>
    <mergeCell ref="B35:D35"/>
    <mergeCell ref="F35:H35"/>
    <mergeCell ref="J35:L35"/>
    <mergeCell ref="N35:P35"/>
    <mergeCell ref="R35:T35"/>
    <mergeCell ref="B31:BD31"/>
    <mergeCell ref="B33:D33"/>
    <mergeCell ref="F33:H33"/>
    <mergeCell ref="J33:L33"/>
    <mergeCell ref="N33:P33"/>
    <mergeCell ref="R33:T33"/>
    <mergeCell ref="AH33:AP33"/>
    <mergeCell ref="AV33:BB33"/>
    <mergeCell ref="B8:D8"/>
    <mergeCell ref="F8:H8"/>
    <mergeCell ref="J8:L8"/>
    <mergeCell ref="N8:P8"/>
    <mergeCell ref="R8:T8"/>
    <mergeCell ref="V8:X8"/>
    <mergeCell ref="B7:D7"/>
    <mergeCell ref="F7:H7"/>
    <mergeCell ref="J7:L7"/>
    <mergeCell ref="N7:P7"/>
    <mergeCell ref="R7:T7"/>
    <mergeCell ref="V7:X7"/>
    <mergeCell ref="B2:BD2"/>
    <mergeCell ref="B4:BD4"/>
    <mergeCell ref="B6:D6"/>
    <mergeCell ref="F6:H6"/>
    <mergeCell ref="J6:L6"/>
    <mergeCell ref="N6:P6"/>
    <mergeCell ref="R6:T6"/>
    <mergeCell ref="V6:X6"/>
    <mergeCell ref="AH6:AQ6"/>
    <mergeCell ref="AV6:BB6"/>
  </mergeCells>
  <pageMargins left="0.25" right="0.25" top="0.75" bottom="0.75" header="0.3" footer="0.3"/>
  <pageSetup paperSize="8" scale="38" fitToWidth="2" fitToHeight="0" pageOrder="overThenDown" orientation="landscape" r:id="rId1"/>
  <headerFooter alignWithMargins="0"/>
  <rowBreaks count="5" manualBreakCount="5">
    <brk id="30" max="54" man="1"/>
    <brk id="82" max="54" man="1"/>
    <brk id="109" max="54" man="1"/>
    <brk id="162" max="55" man="1"/>
    <brk id="189" max="54" man="1"/>
  </rowBreaks>
  <colBreaks count="1" manualBreakCount="1">
    <brk id="25" max="19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8"/>
  <sheetViews>
    <sheetView topLeftCell="A202" zoomScale="60" zoomScaleNormal="60" zoomScaleSheetLayoutView="20" workbookViewId="0">
      <pane xSplit="1" topLeftCell="AG1" activePane="topRight" state="frozen"/>
      <selection pane="topRight" activeCell="AV10" sqref="AV10:AY13"/>
    </sheetView>
  </sheetViews>
  <sheetFormatPr defaultRowHeight="15" x14ac:dyDescent="0.25"/>
  <cols>
    <col min="1" max="1" width="5.7109375" customWidth="1"/>
    <col min="2" max="2" width="30.85546875" style="11" customWidth="1"/>
    <col min="3" max="3" width="13" customWidth="1"/>
    <col min="4" max="4" width="15.7109375" customWidth="1"/>
    <col min="5" max="5" width="6.7109375" customWidth="1"/>
    <col min="6" max="6" width="30.42578125" style="11" customWidth="1"/>
    <col min="7" max="7" width="13" customWidth="1"/>
    <col min="8" max="8" width="15.7109375" customWidth="1"/>
    <col min="9" max="9" width="6.7109375" customWidth="1"/>
    <col min="10" max="10" width="30.42578125" style="11" customWidth="1"/>
    <col min="11" max="11" width="13" customWidth="1"/>
    <col min="12" max="12" width="15.7109375" customWidth="1"/>
    <col min="13" max="13" width="6.7109375" customWidth="1"/>
    <col min="14" max="14" width="30.42578125" style="11" customWidth="1"/>
    <col min="15" max="15" width="13" customWidth="1"/>
    <col min="16" max="16" width="15.7109375" customWidth="1"/>
    <col min="17" max="17" width="6.7109375" customWidth="1"/>
    <col min="18" max="18" width="30.42578125" style="11" customWidth="1"/>
    <col min="19" max="19" width="13" customWidth="1"/>
    <col min="20" max="20" width="15.7109375" customWidth="1"/>
    <col min="21" max="21" width="6.7109375" customWidth="1"/>
    <col min="22" max="22" width="30.42578125" style="11" customWidth="1"/>
    <col min="23" max="23" width="13" customWidth="1"/>
    <col min="24" max="24" width="15.7109375" customWidth="1"/>
    <col min="25" max="25" width="6.7109375" customWidth="1"/>
    <col min="26" max="26" width="30.42578125" style="11" customWidth="1"/>
    <col min="27" max="27" width="13" customWidth="1"/>
    <col min="28" max="28" width="15.7109375" customWidth="1"/>
    <col min="29" max="29" width="6.7109375" customWidth="1"/>
    <col min="30" max="30" width="30.42578125" style="11" customWidth="1"/>
    <col min="31" max="31" width="13" customWidth="1"/>
    <col min="32" max="32" width="15.7109375" customWidth="1"/>
    <col min="33" max="33" width="6.7109375" customWidth="1"/>
    <col min="34" max="34" width="32.140625" customWidth="1"/>
    <col min="35" max="36" width="18.7109375" customWidth="1"/>
    <col min="37" max="37" width="15.7109375" customWidth="1"/>
    <col min="38" max="46" width="18.7109375" customWidth="1"/>
    <col min="47" max="47" width="5.7109375" style="2" customWidth="1"/>
    <col min="48" max="49" width="8.7109375" style="2" customWidth="1"/>
    <col min="50" max="51" width="18.85546875" style="2" customWidth="1"/>
    <col min="52" max="54" width="10.7109375" style="2" customWidth="1"/>
    <col min="55" max="59" width="9.140625" style="2"/>
  </cols>
  <sheetData>
    <row r="1" spans="1:56" ht="15" customHeight="1" x14ac:dyDescent="0.25">
      <c r="A1" s="2"/>
      <c r="B1" s="10"/>
      <c r="C1" s="2"/>
      <c r="D1" s="2"/>
      <c r="E1" s="2"/>
      <c r="F1" s="10"/>
      <c r="G1" s="2"/>
      <c r="H1" s="2"/>
      <c r="I1" s="2"/>
      <c r="J1" s="10"/>
      <c r="K1" s="2"/>
      <c r="L1" s="2"/>
      <c r="M1" s="2"/>
      <c r="N1" s="10"/>
      <c r="O1" s="2"/>
      <c r="P1" s="2"/>
      <c r="Q1" s="2"/>
      <c r="R1" s="10"/>
      <c r="S1" s="2"/>
      <c r="T1" s="2"/>
      <c r="U1" s="2"/>
      <c r="V1" s="10"/>
      <c r="W1" s="2"/>
      <c r="X1" s="2"/>
      <c r="Y1" s="2"/>
      <c r="Z1" s="10"/>
      <c r="AA1" s="2"/>
      <c r="AB1" s="2"/>
      <c r="AC1" s="2"/>
      <c r="AD1" s="10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56" s="2" customFormat="1" ht="32.25" customHeight="1" x14ac:dyDescent="0.5">
      <c r="B2" s="447" t="s">
        <v>81</v>
      </c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</row>
    <row r="3" spans="1:56" s="2" customFormat="1" x14ac:dyDescent="0.25">
      <c r="B3" s="10"/>
      <c r="F3" s="10"/>
      <c r="J3" s="10"/>
      <c r="N3" s="10"/>
      <c r="R3" s="10"/>
      <c r="V3" s="10"/>
      <c r="Z3" s="10"/>
      <c r="AD3" s="10"/>
      <c r="AH3" s="10"/>
      <c r="AL3" s="10"/>
      <c r="AM3" s="10"/>
      <c r="AN3" s="10"/>
      <c r="AO3" s="10"/>
      <c r="AP3" s="10"/>
    </row>
    <row r="4" spans="1:56" s="2" customFormat="1" ht="33" customHeight="1" x14ac:dyDescent="0.4">
      <c r="B4" s="426" t="s">
        <v>82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426"/>
      <c r="AD4" s="426"/>
      <c r="AE4" s="426"/>
      <c r="AF4" s="426"/>
      <c r="AG4" s="426"/>
      <c r="AH4" s="426"/>
      <c r="AI4" s="426"/>
      <c r="AJ4" s="426"/>
      <c r="AK4" s="426"/>
      <c r="AL4" s="426"/>
      <c r="AM4" s="426"/>
      <c r="AN4" s="426"/>
      <c r="AO4" s="426"/>
      <c r="AP4" s="426"/>
      <c r="AQ4" s="426"/>
      <c r="AR4" s="426"/>
      <c r="AS4" s="426"/>
      <c r="AT4" s="426"/>
      <c r="AU4" s="426"/>
      <c r="AV4" s="426"/>
      <c r="AW4" s="426"/>
      <c r="AX4" s="426"/>
      <c r="AY4" s="426"/>
      <c r="AZ4" s="426"/>
      <c r="BA4" s="426"/>
      <c r="BB4" s="426"/>
      <c r="BC4" s="426"/>
      <c r="BD4" s="426"/>
    </row>
    <row r="5" spans="1:56" s="2" customFormat="1" x14ac:dyDescent="0.25">
      <c r="B5" s="10"/>
      <c r="F5" s="10"/>
      <c r="J5" s="10"/>
      <c r="N5" s="10"/>
      <c r="R5" s="10"/>
      <c r="V5" s="10"/>
      <c r="Z5" s="10"/>
      <c r="AD5" s="10"/>
    </row>
    <row r="6" spans="1:56" s="51" customFormat="1" ht="36.75" customHeight="1" x14ac:dyDescent="0.3">
      <c r="B6" s="423" t="s">
        <v>151</v>
      </c>
      <c r="C6" s="424"/>
      <c r="D6" s="425"/>
      <c r="E6" s="52"/>
      <c r="F6" s="423" t="s">
        <v>151</v>
      </c>
      <c r="G6" s="424"/>
      <c r="H6" s="425"/>
      <c r="I6" s="52"/>
      <c r="J6" s="423" t="s">
        <v>151</v>
      </c>
      <c r="K6" s="424"/>
      <c r="L6" s="425"/>
      <c r="M6" s="52"/>
      <c r="N6" s="423" t="s">
        <v>151</v>
      </c>
      <c r="O6" s="424"/>
      <c r="P6" s="425"/>
      <c r="Q6" s="52"/>
      <c r="R6" s="423" t="s">
        <v>151</v>
      </c>
      <c r="S6" s="424"/>
      <c r="T6" s="425"/>
      <c r="U6" s="52"/>
      <c r="V6" s="423" t="s">
        <v>151</v>
      </c>
      <c r="W6" s="424"/>
      <c r="X6" s="425"/>
      <c r="Z6" s="168"/>
      <c r="AA6" s="169"/>
      <c r="AB6" s="169"/>
      <c r="AC6" s="139"/>
      <c r="AD6" s="168"/>
      <c r="AE6" s="169"/>
      <c r="AF6" s="169"/>
      <c r="AH6" s="443" t="s">
        <v>178</v>
      </c>
      <c r="AI6" s="444"/>
      <c r="AJ6" s="444"/>
      <c r="AK6" s="444"/>
      <c r="AL6" s="444"/>
      <c r="AM6" s="444"/>
      <c r="AN6" s="444"/>
      <c r="AO6" s="444"/>
      <c r="AP6" s="444"/>
      <c r="AQ6" s="444"/>
      <c r="AR6" s="84"/>
      <c r="AS6" s="84"/>
      <c r="AT6" s="84"/>
      <c r="AV6" s="429" t="s">
        <v>178</v>
      </c>
      <c r="AW6" s="430"/>
      <c r="AX6" s="430"/>
      <c r="AY6" s="430"/>
      <c r="AZ6" s="430"/>
      <c r="BA6" s="430"/>
      <c r="BB6" s="431"/>
    </row>
    <row r="7" spans="1:56" s="51" customFormat="1" ht="36.75" customHeight="1" x14ac:dyDescent="0.3">
      <c r="B7" s="432" t="s">
        <v>227</v>
      </c>
      <c r="C7" s="433"/>
      <c r="D7" s="434"/>
      <c r="E7" s="52"/>
      <c r="F7" s="435" t="s">
        <v>228</v>
      </c>
      <c r="G7" s="436"/>
      <c r="H7" s="437"/>
      <c r="I7" s="52"/>
      <c r="J7" s="435" t="s">
        <v>229</v>
      </c>
      <c r="K7" s="436"/>
      <c r="L7" s="437"/>
      <c r="M7" s="52"/>
      <c r="N7" s="435" t="s">
        <v>230</v>
      </c>
      <c r="O7" s="436"/>
      <c r="P7" s="437"/>
      <c r="Q7" s="52"/>
      <c r="R7" s="435" t="s">
        <v>231</v>
      </c>
      <c r="S7" s="436"/>
      <c r="T7" s="437"/>
      <c r="U7" s="52"/>
      <c r="V7" s="435" t="s">
        <v>232</v>
      </c>
      <c r="W7" s="436"/>
      <c r="X7" s="437"/>
      <c r="Z7" s="168"/>
      <c r="AA7" s="169"/>
      <c r="AB7" s="169"/>
      <c r="AC7" s="139"/>
      <c r="AD7" s="168"/>
      <c r="AE7" s="169"/>
      <c r="AF7" s="169"/>
      <c r="AH7" s="170" t="s">
        <v>323</v>
      </c>
      <c r="AI7" s="171"/>
      <c r="AJ7" s="74" t="e">
        <f ca="1">_xll.RiskOutput("A2_S_N1_Entry_straw")+C17/G17/K17*O17*S17*W17</f>
        <v>#NAME?</v>
      </c>
      <c r="AK7" s="158" t="s">
        <v>83</v>
      </c>
      <c r="AL7" s="53"/>
      <c r="AM7" s="53"/>
      <c r="AN7" s="53"/>
      <c r="AO7" s="53"/>
      <c r="AP7" s="53"/>
      <c r="AQ7" s="53"/>
      <c r="AR7" s="84"/>
      <c r="AS7" s="84"/>
      <c r="AT7" s="84"/>
      <c r="AV7" s="68" t="s">
        <v>84</v>
      </c>
      <c r="AW7" s="69"/>
      <c r="AX7" s="69"/>
      <c r="AY7" s="69"/>
      <c r="AZ7" s="69"/>
      <c r="BA7" s="69"/>
      <c r="BB7" s="69"/>
    </row>
    <row r="8" spans="1:56" s="2" customFormat="1" ht="30.75" customHeight="1" x14ac:dyDescent="0.25">
      <c r="B8" s="416" t="s">
        <v>85</v>
      </c>
      <c r="C8" s="417"/>
      <c r="D8" s="418"/>
      <c r="F8" s="416" t="s">
        <v>86</v>
      </c>
      <c r="G8" s="417"/>
      <c r="H8" s="418"/>
      <c r="J8" s="416" t="s">
        <v>87</v>
      </c>
      <c r="K8" s="417"/>
      <c r="L8" s="418"/>
      <c r="N8" s="416" t="s">
        <v>158</v>
      </c>
      <c r="O8" s="417"/>
      <c r="P8" s="418"/>
      <c r="R8" s="416" t="s">
        <v>88</v>
      </c>
      <c r="S8" s="417"/>
      <c r="T8" s="418"/>
      <c r="V8" s="416" t="s">
        <v>89</v>
      </c>
      <c r="W8" s="417"/>
      <c r="X8" s="418"/>
      <c r="Z8" s="162"/>
      <c r="AA8" s="162"/>
      <c r="AB8" s="162"/>
      <c r="AC8" s="79"/>
      <c r="AD8" s="162"/>
      <c r="AE8" s="162"/>
      <c r="AF8" s="162"/>
      <c r="AH8" s="13"/>
      <c r="AI8" s="14"/>
      <c r="AJ8" s="14"/>
      <c r="AK8" s="158" t="s">
        <v>287</v>
      </c>
      <c r="AL8" s="14"/>
      <c r="AM8" s="14"/>
      <c r="AN8" s="14"/>
      <c r="AO8" s="14"/>
      <c r="AP8" s="14"/>
      <c r="AQ8" s="14"/>
      <c r="AR8" s="85"/>
      <c r="AS8" s="85"/>
      <c r="AT8" s="85"/>
      <c r="AV8" s="67"/>
      <c r="AW8" s="67"/>
      <c r="AX8" s="67"/>
      <c r="AY8" s="67"/>
      <c r="AZ8" s="67"/>
      <c r="BA8" s="67"/>
      <c r="BB8" s="67"/>
    </row>
    <row r="9" spans="1:56" s="2" customFormat="1" x14ac:dyDescent="0.25">
      <c r="B9" s="36"/>
      <c r="C9" s="37"/>
      <c r="D9" s="38"/>
      <c r="F9" s="32"/>
      <c r="G9" s="9"/>
      <c r="H9" s="33"/>
      <c r="J9" s="32"/>
      <c r="K9" s="9"/>
      <c r="L9" s="33"/>
      <c r="N9" s="32"/>
      <c r="O9" s="9"/>
      <c r="P9" s="33"/>
      <c r="R9" s="32"/>
      <c r="S9" s="9"/>
      <c r="T9" s="33"/>
      <c r="V9" s="32"/>
      <c r="W9" s="9"/>
      <c r="X9" s="33"/>
      <c r="Z9" s="140"/>
      <c r="AA9" s="76"/>
      <c r="AB9" s="141"/>
      <c r="AC9" s="79"/>
      <c r="AD9" s="140"/>
      <c r="AE9" s="76"/>
      <c r="AF9" s="141"/>
      <c r="AH9" s="27" t="s">
        <v>90</v>
      </c>
      <c r="AI9" s="6"/>
      <c r="AJ9" s="40" t="str">
        <f>AH7</f>
        <v>N1_Entry straw=</v>
      </c>
      <c r="AK9" s="6"/>
      <c r="AL9" s="40" t="str">
        <f>B10</f>
        <v>S_N0_Import_Straw</v>
      </c>
      <c r="AM9" s="40" t="str">
        <f>F10</f>
        <v>S_E1a_Conv_Pcs2kg</v>
      </c>
      <c r="AN9" s="40" t="str">
        <f>J10</f>
        <v>S_E1b_Conv_Packs2Pcs</v>
      </c>
      <c r="AO9" s="40" t="str">
        <f>N10</f>
        <v>S_E2_Prop_InfUS</v>
      </c>
      <c r="AP9" s="40" t="str">
        <f>R10</f>
        <v>S_E3_Surv_Trans</v>
      </c>
      <c r="AQ9" s="40" t="str">
        <f>V10</f>
        <v>S_E4_Surv_Insp</v>
      </c>
      <c r="AR9" s="86"/>
      <c r="AS9" s="86"/>
      <c r="AT9" s="86"/>
      <c r="AV9" s="70" t="s">
        <v>91</v>
      </c>
      <c r="AW9" s="70" t="s">
        <v>92</v>
      </c>
      <c r="AX9" s="70" t="s">
        <v>93</v>
      </c>
      <c r="AY9" s="70" t="s">
        <v>94</v>
      </c>
      <c r="AZ9" s="70" t="s">
        <v>95</v>
      </c>
      <c r="BA9" s="70" t="s">
        <v>96</v>
      </c>
      <c r="BB9" s="393" t="s">
        <v>97</v>
      </c>
    </row>
    <row r="10" spans="1:56" s="2" customFormat="1" x14ac:dyDescent="0.25">
      <c r="B10" s="32" t="str">
        <f>B7</f>
        <v>S_N0_Import_Straw</v>
      </c>
      <c r="C10" s="4" t="s">
        <v>98</v>
      </c>
      <c r="D10" s="33" t="s">
        <v>99</v>
      </c>
      <c r="F10" s="32" t="str">
        <f>F7</f>
        <v>S_E1a_Conv_Pcs2kg</v>
      </c>
      <c r="G10" s="4" t="s">
        <v>98</v>
      </c>
      <c r="H10" s="33" t="s">
        <v>99</v>
      </c>
      <c r="J10" s="32" t="str">
        <f>J7</f>
        <v>S_E1b_Conv_Packs2Pcs</v>
      </c>
      <c r="K10" s="4" t="s">
        <v>98</v>
      </c>
      <c r="L10" s="33" t="s">
        <v>99</v>
      </c>
      <c r="N10" s="32" t="str">
        <f>N7</f>
        <v>S_E2_Prop_InfUS</v>
      </c>
      <c r="O10" s="4" t="s">
        <v>98</v>
      </c>
      <c r="P10" s="33" t="s">
        <v>99</v>
      </c>
      <c r="R10" s="32" t="str">
        <f>R7</f>
        <v>S_E3_Surv_Trans</v>
      </c>
      <c r="S10" s="4" t="s">
        <v>98</v>
      </c>
      <c r="T10" s="33" t="s">
        <v>99</v>
      </c>
      <c r="V10" s="32" t="str">
        <f>V7</f>
        <v>S_E4_Surv_Insp</v>
      </c>
      <c r="W10" s="4" t="s">
        <v>98</v>
      </c>
      <c r="X10" s="33" t="s">
        <v>99</v>
      </c>
      <c r="Z10" s="140"/>
      <c r="AA10" s="76"/>
      <c r="AB10" s="141"/>
      <c r="AC10" s="79"/>
      <c r="AD10" s="140"/>
      <c r="AE10" s="76"/>
      <c r="AF10" s="141"/>
      <c r="AH10" s="110">
        <v>0.01</v>
      </c>
      <c r="AI10" s="21"/>
      <c r="AJ10" s="120" t="e">
        <f ca="1">_xll.RiskPercentile($AJ$7,$AH10)</f>
        <v>#NAME?</v>
      </c>
      <c r="AK10" s="6"/>
      <c r="AL10" s="60" t="e">
        <f ca="1">_xll.RiskPercentile($C$17,$AH10)</f>
        <v>#NAME?</v>
      </c>
      <c r="AM10" s="120" t="e">
        <f ca="1">_xll.RiskPercentile($G$17,$AH10)</f>
        <v>#NAME?</v>
      </c>
      <c r="AN10" s="60" t="e">
        <f ca="1">_xll.RiskPercentile($K$17,$AH10)</f>
        <v>#NAME?</v>
      </c>
      <c r="AO10" s="65" t="e">
        <f ca="1">_xll.RiskPercentile($O$17,$AH10)</f>
        <v>#NAME?</v>
      </c>
      <c r="AP10" s="65" t="e">
        <f ca="1">_xll.RiskPercentile($S$17,$AH10)</f>
        <v>#NAME?</v>
      </c>
      <c r="AQ10" s="80" t="e">
        <f ca="1">_xll.RiskPercentile($W$17,$AH10)</f>
        <v>#NAME?</v>
      </c>
      <c r="AR10" s="87"/>
      <c r="AS10" s="87"/>
      <c r="AT10" s="87"/>
      <c r="AV10" s="70"/>
      <c r="AW10" s="70"/>
      <c r="AX10" s="70"/>
      <c r="AY10" s="70"/>
      <c r="AZ10" s="16">
        <v>0.69699999999999995</v>
      </c>
      <c r="BA10" s="16">
        <f>AZ10^2</f>
        <v>0.48580899999999994</v>
      </c>
      <c r="BB10" s="394">
        <f>BA10/$BA$14</f>
        <v>0.73962218764558474</v>
      </c>
    </row>
    <row r="11" spans="1:56" s="2" customFormat="1" x14ac:dyDescent="0.25">
      <c r="B11" s="382"/>
      <c r="C11" s="4">
        <v>0.01</v>
      </c>
      <c r="D11" s="135" t="e">
        <f ca="1">_xll.RiskPercentile(C17,C11)</f>
        <v>#NAME?</v>
      </c>
      <c r="F11" s="383"/>
      <c r="G11" s="4">
        <v>0.01</v>
      </c>
      <c r="H11" s="34" t="e">
        <f ca="1">_xll.RiskPercentile(G17,G11)</f>
        <v>#NAME?</v>
      </c>
      <c r="J11" s="383"/>
      <c r="K11" s="4">
        <v>0.01</v>
      </c>
      <c r="L11" s="135" t="e">
        <f ca="1">_xll.RiskPercentile(K17,K11)</f>
        <v>#NAME?</v>
      </c>
      <c r="N11" s="384"/>
      <c r="O11" s="4">
        <v>0.01</v>
      </c>
      <c r="P11" s="259" t="e">
        <f ca="1">_xll.RiskPercentile(O17,O11)</f>
        <v>#NAME?</v>
      </c>
      <c r="R11" s="105"/>
      <c r="S11" s="4">
        <v>0.01</v>
      </c>
      <c r="T11" s="248" t="e">
        <f ca="1">_xll.RiskPercentile(S17,S11)</f>
        <v>#NAME?</v>
      </c>
      <c r="V11" s="98"/>
      <c r="W11" s="4">
        <v>0.01</v>
      </c>
      <c r="X11" s="34" t="e">
        <f ca="1">_xll.RiskPercentile(W17,W11)</f>
        <v>#NAME?</v>
      </c>
      <c r="Z11" s="145"/>
      <c r="AA11" s="76"/>
      <c r="AB11" s="143"/>
      <c r="AC11" s="79"/>
      <c r="AD11" s="145"/>
      <c r="AE11" s="76"/>
      <c r="AF11" s="143"/>
      <c r="AH11" s="111">
        <v>0.05</v>
      </c>
      <c r="AI11" s="16"/>
      <c r="AJ11" s="121" t="e">
        <f ca="1">_xll.RiskPercentile($AJ$7,$AH11)</f>
        <v>#NAME?</v>
      </c>
      <c r="AK11" s="6"/>
      <c r="AL11" s="61" t="e">
        <f ca="1">_xll.RiskPercentile($C$17,$AH11)</f>
        <v>#NAME?</v>
      </c>
      <c r="AM11" s="121" t="e">
        <f ca="1">_xll.RiskPercentile($G$17,$AH11)</f>
        <v>#NAME?</v>
      </c>
      <c r="AN11" s="61" t="e">
        <f ca="1">_xll.RiskPercentile($K$17,$AH11)</f>
        <v>#NAME?</v>
      </c>
      <c r="AO11" s="50" t="e">
        <f ca="1">_xll.RiskPercentile($O$17,$AH11)</f>
        <v>#NAME?</v>
      </c>
      <c r="AP11" s="50" t="e">
        <f ca="1">_xll.RiskPercentile($S$17,$AH11)</f>
        <v>#NAME?</v>
      </c>
      <c r="AQ11" s="81" t="e">
        <f ca="1">_xll.RiskPercentile($W$17,$AH11)</f>
        <v>#NAME?</v>
      </c>
      <c r="AR11" s="87"/>
      <c r="AS11" s="87"/>
      <c r="AT11" s="87"/>
      <c r="AV11" s="70"/>
      <c r="AW11" s="70"/>
      <c r="AX11" s="70"/>
      <c r="AY11" s="70"/>
      <c r="AZ11" s="16">
        <v>0.4</v>
      </c>
      <c r="BA11" s="16">
        <f>AZ11^2</f>
        <v>0.16000000000000003</v>
      </c>
      <c r="BB11" s="394">
        <f>BA11/$BA$14</f>
        <v>0.24359274946181234</v>
      </c>
    </row>
    <row r="12" spans="1:56" s="2" customFormat="1" x14ac:dyDescent="0.25">
      <c r="B12" s="382"/>
      <c r="C12" s="4">
        <v>0.25</v>
      </c>
      <c r="D12" s="135" t="e">
        <f ca="1">_xll.RiskPercentile(C17,C12)</f>
        <v>#NAME?</v>
      </c>
      <c r="F12" s="383"/>
      <c r="G12" s="4">
        <v>0.25</v>
      </c>
      <c r="H12" s="34" t="e">
        <f ca="1">_xll.RiskPercentile(G17,G12)</f>
        <v>#NAME?</v>
      </c>
      <c r="J12" s="383"/>
      <c r="K12" s="4">
        <v>0.25</v>
      </c>
      <c r="L12" s="135" t="e">
        <f ca="1">_xll.RiskPercentile(K17,K12)</f>
        <v>#NAME?</v>
      </c>
      <c r="N12" s="384"/>
      <c r="O12" s="4">
        <v>0.25</v>
      </c>
      <c r="P12" s="259" t="e">
        <f ca="1">_xll.RiskPercentile(O17,O12)</f>
        <v>#NAME?</v>
      </c>
      <c r="R12" s="105"/>
      <c r="S12" s="4">
        <v>0.25</v>
      </c>
      <c r="T12" s="248" t="e">
        <f ca="1">_xll.RiskPercentile(S17,S12)</f>
        <v>#NAME?</v>
      </c>
      <c r="V12" s="98"/>
      <c r="W12" s="4">
        <v>0.25</v>
      </c>
      <c r="X12" s="34" t="e">
        <f ca="1">_xll.RiskPercentile(W17,W12)</f>
        <v>#NAME?</v>
      </c>
      <c r="Z12" s="145"/>
      <c r="AA12" s="76"/>
      <c r="AB12" s="143"/>
      <c r="AC12" s="79"/>
      <c r="AD12" s="145"/>
      <c r="AE12" s="76"/>
      <c r="AF12" s="143"/>
      <c r="AH12" s="111">
        <v>0.1</v>
      </c>
      <c r="AI12" s="16"/>
      <c r="AJ12" s="121" t="e">
        <f ca="1">_xll.RiskPercentile($AJ$7,$AH12)</f>
        <v>#NAME?</v>
      </c>
      <c r="AK12" s="6"/>
      <c r="AL12" s="61" t="e">
        <f ca="1">_xll.RiskPercentile($C$17,$AH12)</f>
        <v>#NAME?</v>
      </c>
      <c r="AM12" s="121" t="e">
        <f ca="1">_xll.RiskPercentile($G$17,$AH12)</f>
        <v>#NAME?</v>
      </c>
      <c r="AN12" s="61" t="e">
        <f ca="1">_xll.RiskPercentile($K$17,$AH12)</f>
        <v>#NAME?</v>
      </c>
      <c r="AO12" s="50" t="e">
        <f ca="1">_xll.RiskPercentile($O$17,$AH12)</f>
        <v>#NAME?</v>
      </c>
      <c r="AP12" s="50" t="e">
        <f ca="1">_xll.RiskPercentile($S$17,$AH12)</f>
        <v>#NAME?</v>
      </c>
      <c r="AQ12" s="81" t="e">
        <f ca="1">_xll.RiskPercentile($W$17,$AH12)</f>
        <v>#NAME?</v>
      </c>
      <c r="AR12" s="87"/>
      <c r="AS12" s="87"/>
      <c r="AT12" s="87"/>
      <c r="AV12" s="70"/>
      <c r="AW12" s="70"/>
      <c r="AX12" s="70"/>
      <c r="AY12" s="70"/>
      <c r="AZ12" s="16">
        <v>0.105</v>
      </c>
      <c r="BA12" s="16">
        <f>AZ12^2</f>
        <v>1.1024999999999998E-2</v>
      </c>
      <c r="BB12" s="394">
        <f>BA12/$BA$14</f>
        <v>1.6785062892603002E-2</v>
      </c>
    </row>
    <row r="13" spans="1:56" s="2" customFormat="1" x14ac:dyDescent="0.25">
      <c r="B13" s="382"/>
      <c r="C13" s="4">
        <v>0.5</v>
      </c>
      <c r="D13" s="135" t="e">
        <f ca="1">_xll.RiskPercentile(C17,C13)</f>
        <v>#NAME?</v>
      </c>
      <c r="F13" s="383"/>
      <c r="G13" s="4">
        <v>0.5</v>
      </c>
      <c r="H13" s="34" t="e">
        <f ca="1">_xll.RiskPercentile(G17,G13)</f>
        <v>#NAME?</v>
      </c>
      <c r="J13" s="383"/>
      <c r="K13" s="4">
        <v>0.5</v>
      </c>
      <c r="L13" s="135" t="e">
        <f ca="1">_xll.RiskPercentile(K17,K13)</f>
        <v>#NAME?</v>
      </c>
      <c r="N13" s="384"/>
      <c r="O13" s="4">
        <v>0.5</v>
      </c>
      <c r="P13" s="259" t="e">
        <f ca="1">_xll.RiskPercentile(O17,O13)</f>
        <v>#NAME?</v>
      </c>
      <c r="R13" s="105"/>
      <c r="S13" s="4">
        <v>0.5</v>
      </c>
      <c r="T13" s="248" t="e">
        <f ca="1">_xll.RiskPercentile(S17,S13)</f>
        <v>#NAME?</v>
      </c>
      <c r="V13" s="98"/>
      <c r="W13" s="4">
        <v>0.5</v>
      </c>
      <c r="X13" s="34" t="e">
        <f ca="1">_xll.RiskPercentile(W17,W13)</f>
        <v>#NAME?</v>
      </c>
      <c r="Z13" s="145"/>
      <c r="AA13" s="76"/>
      <c r="AB13" s="143"/>
      <c r="AC13" s="79"/>
      <c r="AD13" s="145"/>
      <c r="AE13" s="76"/>
      <c r="AF13" s="143"/>
      <c r="AH13" s="111">
        <v>0.16600000000000001</v>
      </c>
      <c r="AI13" s="16"/>
      <c r="AJ13" s="121" t="e">
        <f ca="1">_xll.RiskPercentile($AJ$7,$AH13)</f>
        <v>#NAME?</v>
      </c>
      <c r="AK13" s="6"/>
      <c r="AL13" s="61" t="e">
        <f ca="1">_xll.RiskPercentile($C$17,$AH13)</f>
        <v>#NAME?</v>
      </c>
      <c r="AM13" s="121" t="e">
        <f ca="1">_xll.RiskPercentile($G$17,$AH13)</f>
        <v>#NAME?</v>
      </c>
      <c r="AN13" s="61" t="e">
        <f ca="1">_xll.RiskPercentile($K$17,$AH13)</f>
        <v>#NAME?</v>
      </c>
      <c r="AO13" s="50" t="e">
        <f ca="1">_xll.RiskPercentile($O$17,$AH13)</f>
        <v>#NAME?</v>
      </c>
      <c r="AP13" s="50" t="e">
        <f ca="1">_xll.RiskPercentile($S$17,$AH13)</f>
        <v>#NAME?</v>
      </c>
      <c r="AQ13" s="81" t="e">
        <f ca="1">_xll.RiskPercentile($W$17,$AH13)</f>
        <v>#NAME?</v>
      </c>
      <c r="AR13" s="87"/>
      <c r="AS13" s="87"/>
      <c r="AT13" s="87"/>
      <c r="AV13" s="70"/>
      <c r="AW13" s="70"/>
      <c r="AX13" s="70"/>
      <c r="AY13" s="70"/>
      <c r="AZ13" s="16">
        <v>0</v>
      </c>
      <c r="BA13" s="16">
        <f>AZ13^2</f>
        <v>0</v>
      </c>
      <c r="BB13" s="394">
        <f>BA13/$BA$14</f>
        <v>0</v>
      </c>
    </row>
    <row r="14" spans="1:56" s="2" customFormat="1" x14ac:dyDescent="0.25">
      <c r="B14" s="382"/>
      <c r="C14" s="4">
        <v>0.75</v>
      </c>
      <c r="D14" s="135" t="e">
        <f ca="1">_xll.RiskPercentile(C17,C14)</f>
        <v>#NAME?</v>
      </c>
      <c r="F14" s="383"/>
      <c r="G14" s="4">
        <v>0.75</v>
      </c>
      <c r="H14" s="34" t="e">
        <f ca="1">_xll.RiskPercentile(G17,G14)</f>
        <v>#NAME?</v>
      </c>
      <c r="J14" s="383"/>
      <c r="K14" s="4">
        <v>0.75</v>
      </c>
      <c r="L14" s="135" t="e">
        <f ca="1">_xll.RiskPercentile(K17,K14)</f>
        <v>#NAME?</v>
      </c>
      <c r="N14" s="384"/>
      <c r="O14" s="4">
        <v>0.75</v>
      </c>
      <c r="P14" s="259" t="e">
        <f ca="1">_xll.RiskPercentile(O17,O14)</f>
        <v>#NAME?</v>
      </c>
      <c r="R14" s="105"/>
      <c r="S14" s="4">
        <v>0.75</v>
      </c>
      <c r="T14" s="248" t="e">
        <f ca="1">_xll.RiskPercentile(S17,S14)</f>
        <v>#NAME?</v>
      </c>
      <c r="V14" s="98"/>
      <c r="W14" s="4">
        <v>0.75</v>
      </c>
      <c r="X14" s="34" t="e">
        <f ca="1">_xll.RiskPercentile(W17,W14)</f>
        <v>#NAME?</v>
      </c>
      <c r="Z14" s="145"/>
      <c r="AA14" s="76"/>
      <c r="AB14" s="143"/>
      <c r="AC14" s="79"/>
      <c r="AD14" s="145"/>
      <c r="AE14" s="76"/>
      <c r="AF14" s="143"/>
      <c r="AH14" s="110">
        <v>0.25</v>
      </c>
      <c r="AI14" s="21"/>
      <c r="AJ14" s="120" t="e">
        <f ca="1">_xll.RiskPercentile($AJ$7,$AH14)</f>
        <v>#NAME?</v>
      </c>
      <c r="AK14" s="6"/>
      <c r="AL14" s="60" t="e">
        <f ca="1">_xll.RiskPercentile($C$17,$AH14)</f>
        <v>#NAME?</v>
      </c>
      <c r="AM14" s="120" t="e">
        <f ca="1">_xll.RiskPercentile($G$17,$AH14)</f>
        <v>#NAME?</v>
      </c>
      <c r="AN14" s="60" t="e">
        <f ca="1">_xll.RiskPercentile($K$17,$AH14)</f>
        <v>#NAME?</v>
      </c>
      <c r="AO14" s="65" t="e">
        <f ca="1">_xll.RiskPercentile($O$17,$AH14)</f>
        <v>#NAME?</v>
      </c>
      <c r="AP14" s="65" t="e">
        <f ca="1">_xll.RiskPercentile($S$17,$AH14)</f>
        <v>#NAME?</v>
      </c>
      <c r="AQ14" s="80" t="e">
        <f ca="1">_xll.RiskPercentile($W$17,$AH14)</f>
        <v>#NAME?</v>
      </c>
      <c r="AR14" s="87"/>
      <c r="AS14" s="87"/>
      <c r="AT14" s="87"/>
      <c r="AV14" s="70" t="s">
        <v>104</v>
      </c>
      <c r="AW14" s="70"/>
      <c r="AX14" s="70"/>
      <c r="AY14" s="70"/>
      <c r="AZ14" s="16" t="s">
        <v>105</v>
      </c>
      <c r="BA14" s="16">
        <f>SUM(BA10:BA13)</f>
        <v>0.65683399999999992</v>
      </c>
      <c r="BB14" s="395">
        <f>BA14/$BA$14</f>
        <v>1</v>
      </c>
    </row>
    <row r="15" spans="1:56" s="2" customFormat="1" x14ac:dyDescent="0.25">
      <c r="B15" s="382"/>
      <c r="C15" s="4">
        <v>0.99</v>
      </c>
      <c r="D15" s="135" t="e">
        <f ca="1">_xll.RiskPercentile(C17,C15)</f>
        <v>#NAME?</v>
      </c>
      <c r="F15" s="383"/>
      <c r="G15" s="4">
        <v>0.99</v>
      </c>
      <c r="H15" s="34" t="e">
        <f ca="1">_xll.RiskPercentile(G17,G15)</f>
        <v>#NAME?</v>
      </c>
      <c r="J15" s="383"/>
      <c r="K15" s="4">
        <v>0.99</v>
      </c>
      <c r="L15" s="135" t="e">
        <f ca="1">_xll.RiskPercentile(K17,K15)</f>
        <v>#NAME?</v>
      </c>
      <c r="N15" s="384"/>
      <c r="O15" s="4">
        <v>0.99</v>
      </c>
      <c r="P15" s="259" t="e">
        <f ca="1">_xll.RiskPercentile(O17,O15)</f>
        <v>#NAME?</v>
      </c>
      <c r="R15" s="105"/>
      <c r="S15" s="4">
        <v>0.99</v>
      </c>
      <c r="T15" s="248" t="e">
        <f ca="1">_xll.RiskPercentile(S17,S15)</f>
        <v>#NAME?</v>
      </c>
      <c r="V15" s="98"/>
      <c r="W15" s="4">
        <v>0.99</v>
      </c>
      <c r="X15" s="34" t="e">
        <f ca="1">_xll.RiskPercentile(W17,W15)</f>
        <v>#NAME?</v>
      </c>
      <c r="Z15" s="145"/>
      <c r="AA15" s="76"/>
      <c r="AB15" s="143"/>
      <c r="AC15" s="79"/>
      <c r="AD15" s="145"/>
      <c r="AE15" s="76"/>
      <c r="AF15" s="143"/>
      <c r="AH15" s="113">
        <v>0.33300000000000002</v>
      </c>
      <c r="AI15" s="18"/>
      <c r="AJ15" s="123" t="e">
        <f ca="1">_xll.RiskPercentile($AJ$7,$AH15)</f>
        <v>#NAME?</v>
      </c>
      <c r="AK15" s="7"/>
      <c r="AL15" s="63" t="e">
        <f ca="1">_xll.RiskPercentile($C$17,$AH15)</f>
        <v>#NAME?</v>
      </c>
      <c r="AM15" s="123" t="e">
        <f ca="1">_xll.RiskPercentile($G$17,$AH15)</f>
        <v>#NAME?</v>
      </c>
      <c r="AN15" s="63" t="e">
        <f ca="1">_xll.RiskPercentile($K$17,$AH15)</f>
        <v>#NAME?</v>
      </c>
      <c r="AO15" s="214" t="e">
        <f ca="1">_xll.RiskPercentile($O$17,$AH15)</f>
        <v>#NAME?</v>
      </c>
      <c r="AP15" s="19" t="e">
        <f ca="1">_xll.RiskPercentile($S$17,$AH15)</f>
        <v>#NAME?</v>
      </c>
      <c r="AQ15" s="83" t="e">
        <f ca="1">_xll.RiskPercentile($W$17,$AH15)</f>
        <v>#NAME?</v>
      </c>
      <c r="AR15" s="88"/>
      <c r="AS15" s="88"/>
      <c r="AT15" s="88"/>
      <c r="AV15" s="67"/>
      <c r="AW15" s="67"/>
      <c r="AX15" s="67"/>
      <c r="AY15" s="67"/>
      <c r="AZ15" s="67"/>
      <c r="BA15" s="67"/>
      <c r="BB15" s="67"/>
    </row>
    <row r="16" spans="1:56" s="2" customFormat="1" x14ac:dyDescent="0.25">
      <c r="B16" s="32"/>
      <c r="C16" s="1"/>
      <c r="D16" s="35"/>
      <c r="F16" s="32"/>
      <c r="G16" s="1"/>
      <c r="H16" s="35"/>
      <c r="J16" s="32"/>
      <c r="K16" s="1"/>
      <c r="L16" s="35"/>
      <c r="N16" s="32"/>
      <c r="O16" s="1"/>
      <c r="P16" s="35"/>
      <c r="R16" s="32"/>
      <c r="S16" s="1"/>
      <c r="T16" s="35"/>
      <c r="V16" s="32"/>
      <c r="W16" s="1"/>
      <c r="X16" s="35"/>
      <c r="Z16" s="140"/>
      <c r="AA16" s="77"/>
      <c r="AB16" s="146"/>
      <c r="AC16" s="79"/>
      <c r="AD16" s="140"/>
      <c r="AE16" s="77"/>
      <c r="AF16" s="146"/>
      <c r="AH16" s="112">
        <v>0.5</v>
      </c>
      <c r="AI16" s="24"/>
      <c r="AJ16" s="122" t="e">
        <f ca="1">_xll.RiskPercentile($AJ$7,$AH16)</f>
        <v>#NAME?</v>
      </c>
      <c r="AK16" s="7"/>
      <c r="AL16" s="62" t="e">
        <f ca="1">_xll.RiskPercentile($C$17,$AH16)</f>
        <v>#NAME?</v>
      </c>
      <c r="AM16" s="122" t="e">
        <f ca="1">_xll.RiskPercentile($G$17,$AH16)</f>
        <v>#NAME?</v>
      </c>
      <c r="AN16" s="62" t="e">
        <f ca="1">_xll.RiskPercentile($K$17,$AH16)</f>
        <v>#NAME?</v>
      </c>
      <c r="AO16" s="215" t="e">
        <f ca="1">_xll.RiskPercentile($O$17,$AH16)</f>
        <v>#NAME?</v>
      </c>
      <c r="AP16" s="66" t="e">
        <f ca="1">_xll.RiskPercentile($S$17,$AH16)</f>
        <v>#NAME?</v>
      </c>
      <c r="AQ16" s="82" t="e">
        <f ca="1">_xll.RiskPercentile($W$17,$AH16)</f>
        <v>#NAME?</v>
      </c>
      <c r="AR16" s="88"/>
      <c r="AS16" s="88"/>
      <c r="AT16" s="88"/>
      <c r="AV16" s="67"/>
      <c r="AW16" s="67"/>
      <c r="AX16" s="67"/>
      <c r="AY16" s="67"/>
      <c r="AZ16" s="67"/>
      <c r="BA16" s="67"/>
      <c r="BB16" s="67"/>
    </row>
    <row r="17" spans="2:56" s="2" customFormat="1" x14ac:dyDescent="0.25">
      <c r="B17" s="32" t="str">
        <f>B7</f>
        <v>S_N0_Import_Straw</v>
      </c>
      <c r="C17" s="240" t="e">
        <f ca="1">A0!C17</f>
        <v>#NAME?</v>
      </c>
      <c r="D17" s="35" t="s">
        <v>325</v>
      </c>
      <c r="F17" s="32" t="str">
        <f>F7</f>
        <v>S_E1a_Conv_Pcs2kg</v>
      </c>
      <c r="G17" s="241">
        <f>A0!G17</f>
        <v>3.5000000000000003E-2</v>
      </c>
      <c r="H17" s="35" t="s">
        <v>325</v>
      </c>
      <c r="J17" s="32" t="str">
        <f>J7</f>
        <v>S_E1b_Conv_Packs2Pcs</v>
      </c>
      <c r="K17" s="242">
        <f>A0!K17</f>
        <v>1200</v>
      </c>
      <c r="L17" s="35" t="s">
        <v>325</v>
      </c>
      <c r="N17" s="32" t="str">
        <f>N7</f>
        <v>S_E2_Prop_InfUS</v>
      </c>
      <c r="O17" s="261" t="e">
        <f ca="1">A0!O17</f>
        <v>#NAME?</v>
      </c>
      <c r="P17" s="35" t="s">
        <v>325</v>
      </c>
      <c r="R17" s="32" t="str">
        <f>R7</f>
        <v>S_E3_Surv_Trans</v>
      </c>
      <c r="S17" s="247" t="e">
        <f ca="1">A0!S17</f>
        <v>#NAME?</v>
      </c>
      <c r="T17" s="35" t="s">
        <v>325</v>
      </c>
      <c r="V17" s="32" t="str">
        <f>V7</f>
        <v>S_E4_Surv_Insp</v>
      </c>
      <c r="W17" s="238" t="e">
        <f ca="1">A0!W17</f>
        <v>#NAME?</v>
      </c>
      <c r="X17" s="35" t="s">
        <v>325</v>
      </c>
      <c r="Z17" s="140"/>
      <c r="AA17" s="78"/>
      <c r="AB17" s="146"/>
      <c r="AC17" s="79"/>
      <c r="AD17" s="140"/>
      <c r="AE17" s="78"/>
      <c r="AF17" s="146"/>
      <c r="AH17" s="113">
        <v>0.66700000000000004</v>
      </c>
      <c r="AI17" s="18"/>
      <c r="AJ17" s="123" t="e">
        <f ca="1">_xll.RiskPercentile($AJ$7,$AH17)</f>
        <v>#NAME?</v>
      </c>
      <c r="AK17" s="7"/>
      <c r="AL17" s="63" t="e">
        <f ca="1">_xll.RiskPercentile($C$17,$AH17)</f>
        <v>#NAME?</v>
      </c>
      <c r="AM17" s="123" t="e">
        <f ca="1">_xll.RiskPercentile($G$17,$AH17)</f>
        <v>#NAME?</v>
      </c>
      <c r="AN17" s="63" t="e">
        <f ca="1">_xll.RiskPercentile($K$17,$AH17)</f>
        <v>#NAME?</v>
      </c>
      <c r="AO17" s="214" t="e">
        <f ca="1">_xll.RiskPercentile($O$17,$AH17)</f>
        <v>#NAME?</v>
      </c>
      <c r="AP17" s="19" t="e">
        <f ca="1">_xll.RiskPercentile($S$17,$AH17)</f>
        <v>#NAME?</v>
      </c>
      <c r="AQ17" s="83" t="e">
        <f ca="1">_xll.RiskPercentile($W$17,$AH17)</f>
        <v>#NAME?</v>
      </c>
      <c r="AR17" s="88"/>
      <c r="AS17" s="88"/>
      <c r="AT17" s="88"/>
      <c r="AV17" s="67"/>
      <c r="AW17" s="67"/>
      <c r="AX17" s="67"/>
      <c r="AY17" s="67"/>
      <c r="AZ17" s="67"/>
      <c r="BA17" s="67"/>
      <c r="BB17" s="67"/>
    </row>
    <row r="18" spans="2:56" s="2" customFormat="1" x14ac:dyDescent="0.25">
      <c r="B18" s="36"/>
      <c r="C18" s="6"/>
      <c r="D18" s="28"/>
      <c r="F18" s="36"/>
      <c r="G18" s="37"/>
      <c r="H18" s="38"/>
      <c r="J18" s="36"/>
      <c r="K18" s="37"/>
      <c r="L18" s="38"/>
      <c r="N18" s="36"/>
      <c r="O18" s="37"/>
      <c r="P18" s="38"/>
      <c r="R18" s="36"/>
      <c r="S18" s="37"/>
      <c r="T18" s="38"/>
      <c r="V18" s="36"/>
      <c r="W18" s="37"/>
      <c r="X18" s="38"/>
      <c r="Z18" s="147"/>
      <c r="AA18" s="79"/>
      <c r="AB18" s="79"/>
      <c r="AC18" s="79"/>
      <c r="AD18" s="147"/>
      <c r="AE18" s="79"/>
      <c r="AF18" s="79"/>
      <c r="AH18" s="110">
        <v>0.75</v>
      </c>
      <c r="AI18" s="21"/>
      <c r="AJ18" s="120" t="e">
        <f ca="1">_xll.RiskPercentile($AJ$7,$AH18)</f>
        <v>#NAME?</v>
      </c>
      <c r="AK18" s="6"/>
      <c r="AL18" s="60" t="e">
        <f ca="1">_xll.RiskPercentile($C$17,$AH18)</f>
        <v>#NAME?</v>
      </c>
      <c r="AM18" s="120" t="e">
        <f ca="1">_xll.RiskPercentile($G$17,$AH18)</f>
        <v>#NAME?</v>
      </c>
      <c r="AN18" s="60" t="e">
        <f ca="1">_xll.RiskPercentile($K$17,$AH18)</f>
        <v>#NAME?</v>
      </c>
      <c r="AO18" s="65" t="e">
        <f ca="1">_xll.RiskPercentile($O$17,$AH18)</f>
        <v>#NAME?</v>
      </c>
      <c r="AP18" s="65" t="e">
        <f ca="1">_xll.RiskPercentile($S$17,$AH18)</f>
        <v>#NAME?</v>
      </c>
      <c r="AQ18" s="80" t="e">
        <f ca="1">_xll.RiskPercentile($W$17,$AH18)</f>
        <v>#NAME?</v>
      </c>
      <c r="AR18" s="87"/>
      <c r="AS18" s="87"/>
      <c r="AT18" s="87"/>
      <c r="AV18" s="67"/>
      <c r="AW18" s="67"/>
      <c r="AX18" s="67"/>
      <c r="AY18" s="67"/>
      <c r="AZ18" s="67"/>
      <c r="BA18" s="67"/>
      <c r="BB18" s="67"/>
    </row>
    <row r="19" spans="2:56" s="2" customFormat="1" x14ac:dyDescent="0.25">
      <c r="B19" s="36"/>
      <c r="C19" s="37"/>
      <c r="D19" s="38"/>
      <c r="F19" s="39"/>
      <c r="G19" s="6"/>
      <c r="H19" s="38"/>
      <c r="J19" s="39"/>
      <c r="K19" s="6"/>
      <c r="L19" s="38"/>
      <c r="N19" s="39"/>
      <c r="O19" s="6"/>
      <c r="P19" s="38"/>
      <c r="R19" s="39"/>
      <c r="S19" s="6"/>
      <c r="T19" s="38"/>
      <c r="V19" s="98"/>
      <c r="W19" s="9"/>
      <c r="X19" s="38"/>
      <c r="Z19" s="145"/>
      <c r="AA19" s="76"/>
      <c r="AB19" s="79"/>
      <c r="AC19" s="79"/>
      <c r="AD19" s="145"/>
      <c r="AE19" s="76"/>
      <c r="AF19" s="79"/>
      <c r="AH19" s="111">
        <v>0.83299999999999996</v>
      </c>
      <c r="AI19" s="16"/>
      <c r="AJ19" s="121" t="e">
        <f ca="1">_xll.RiskPercentile($AJ$7,$AH19)</f>
        <v>#NAME?</v>
      </c>
      <c r="AK19" s="6"/>
      <c r="AL19" s="61" t="e">
        <f ca="1">_xll.RiskPercentile($C$17,$AH19)</f>
        <v>#NAME?</v>
      </c>
      <c r="AM19" s="121" t="e">
        <f ca="1">_xll.RiskPercentile($G$17,$AH19)</f>
        <v>#NAME?</v>
      </c>
      <c r="AN19" s="61" t="e">
        <f ca="1">_xll.RiskPercentile($K$17,$AH19)</f>
        <v>#NAME?</v>
      </c>
      <c r="AO19" s="50" t="e">
        <f ca="1">_xll.RiskPercentile($O$17,$AH19)</f>
        <v>#NAME?</v>
      </c>
      <c r="AP19" s="50" t="e">
        <f ca="1">_xll.RiskPercentile($S$17,$AH19)</f>
        <v>#NAME?</v>
      </c>
      <c r="AQ19" s="81" t="e">
        <f ca="1">_xll.RiskPercentile($W$17,$AH19)</f>
        <v>#NAME?</v>
      </c>
      <c r="AR19" s="87"/>
      <c r="AS19" s="87"/>
      <c r="AT19" s="87"/>
      <c r="AV19" s="67"/>
      <c r="AW19" s="67"/>
      <c r="AX19" s="67"/>
      <c r="AY19" s="67"/>
      <c r="AZ19" s="67"/>
      <c r="BA19" s="67"/>
      <c r="BB19" s="67"/>
    </row>
    <row r="20" spans="2:56" s="2" customFormat="1" x14ac:dyDescent="0.25">
      <c r="B20" s="39"/>
      <c r="C20" s="6"/>
      <c r="D20" s="28"/>
      <c r="F20" s="39"/>
      <c r="G20" s="6"/>
      <c r="H20" s="38"/>
      <c r="J20" s="39"/>
      <c r="K20" s="6"/>
      <c r="L20" s="38"/>
      <c r="N20" s="39"/>
      <c r="O20" s="6"/>
      <c r="P20" s="38"/>
      <c r="R20" s="39"/>
      <c r="S20" s="6"/>
      <c r="T20" s="38"/>
      <c r="V20" s="98"/>
      <c r="W20" s="9"/>
      <c r="X20" s="38"/>
      <c r="Z20" s="145"/>
      <c r="AA20" s="76"/>
      <c r="AB20" s="79"/>
      <c r="AC20" s="79"/>
      <c r="AD20" s="145"/>
      <c r="AE20" s="76"/>
      <c r="AF20" s="79"/>
      <c r="AH20" s="111">
        <v>0.9</v>
      </c>
      <c r="AI20" s="16"/>
      <c r="AJ20" s="121" t="e">
        <f ca="1">_xll.RiskPercentile($AJ$7,$AH20)</f>
        <v>#NAME?</v>
      </c>
      <c r="AK20" s="6"/>
      <c r="AL20" s="61" t="e">
        <f ca="1">_xll.RiskPercentile($C$17,$AH20)</f>
        <v>#NAME?</v>
      </c>
      <c r="AM20" s="121" t="e">
        <f ca="1">_xll.RiskPercentile($G$17,$AH20)</f>
        <v>#NAME?</v>
      </c>
      <c r="AN20" s="61" t="e">
        <f ca="1">_xll.RiskPercentile($K$17,$AH20)</f>
        <v>#NAME?</v>
      </c>
      <c r="AO20" s="50" t="e">
        <f ca="1">_xll.RiskPercentile($O$17,$AH20)</f>
        <v>#NAME?</v>
      </c>
      <c r="AP20" s="50" t="e">
        <f ca="1">_xll.RiskPercentile($S$17,$AH20)</f>
        <v>#NAME?</v>
      </c>
      <c r="AQ20" s="81" t="e">
        <f ca="1">_xll.RiskPercentile($W$17,$AH20)</f>
        <v>#NAME?</v>
      </c>
      <c r="AR20" s="87"/>
      <c r="AS20" s="87"/>
      <c r="AT20" s="87"/>
      <c r="AV20" s="67"/>
      <c r="AW20" s="67"/>
      <c r="AX20" s="67"/>
      <c r="AY20" s="67"/>
      <c r="AZ20" s="67"/>
      <c r="BA20" s="67"/>
      <c r="BB20" s="67"/>
    </row>
    <row r="21" spans="2:56" s="2" customFormat="1" x14ac:dyDescent="0.25">
      <c r="B21" s="39"/>
      <c r="C21" s="6"/>
      <c r="D21" s="28"/>
      <c r="F21" s="39"/>
      <c r="G21" s="6"/>
      <c r="H21" s="38"/>
      <c r="J21" s="39"/>
      <c r="K21" s="6"/>
      <c r="L21" s="38"/>
      <c r="N21" s="39"/>
      <c r="O21" s="6"/>
      <c r="P21" s="38"/>
      <c r="R21" s="39"/>
      <c r="S21" s="6"/>
      <c r="T21" s="38"/>
      <c r="V21" s="98"/>
      <c r="W21" s="9"/>
      <c r="X21" s="38"/>
      <c r="Z21" s="145"/>
      <c r="AA21" s="76"/>
      <c r="AB21" s="79"/>
      <c r="AC21" s="79"/>
      <c r="AD21" s="145"/>
      <c r="AE21" s="76"/>
      <c r="AF21" s="79"/>
      <c r="AH21" s="111">
        <v>0.95</v>
      </c>
      <c r="AI21" s="16"/>
      <c r="AJ21" s="121" t="e">
        <f ca="1">_xll.RiskPercentile($AJ$7,$AH21)</f>
        <v>#NAME?</v>
      </c>
      <c r="AK21" s="6"/>
      <c r="AL21" s="61" t="e">
        <f ca="1">_xll.RiskPercentile($C$17,$AH21)</f>
        <v>#NAME?</v>
      </c>
      <c r="AM21" s="121" t="e">
        <f ca="1">_xll.RiskPercentile($G$17,$AH21)</f>
        <v>#NAME?</v>
      </c>
      <c r="AN21" s="61" t="e">
        <f ca="1">_xll.RiskPercentile($K$17,$AH21)</f>
        <v>#NAME?</v>
      </c>
      <c r="AO21" s="50" t="e">
        <f ca="1">_xll.RiskPercentile($O$17,$AH21)</f>
        <v>#NAME?</v>
      </c>
      <c r="AP21" s="50" t="e">
        <f ca="1">_xll.RiskPercentile($S$17,$AH21)</f>
        <v>#NAME?</v>
      </c>
      <c r="AQ21" s="81" t="e">
        <f ca="1">_xll.RiskPercentile($W$17,$AH21)</f>
        <v>#NAME?</v>
      </c>
      <c r="AR21" s="87"/>
      <c r="AS21" s="87"/>
      <c r="AT21" s="87"/>
      <c r="AV21" s="67"/>
      <c r="AW21" s="67"/>
      <c r="AX21" s="67"/>
      <c r="AY21" s="67"/>
      <c r="AZ21" s="67"/>
      <c r="BA21" s="67"/>
      <c r="BB21" s="67"/>
    </row>
    <row r="22" spans="2:56" s="2" customFormat="1" x14ac:dyDescent="0.25">
      <c r="B22" s="39"/>
      <c r="C22" s="6"/>
      <c r="D22" s="28"/>
      <c r="F22" s="39"/>
      <c r="G22" s="6"/>
      <c r="H22" s="38"/>
      <c r="J22" s="39"/>
      <c r="K22" s="6"/>
      <c r="L22" s="38"/>
      <c r="N22" s="39"/>
      <c r="O22" s="6"/>
      <c r="P22" s="38"/>
      <c r="R22" s="39"/>
      <c r="S22" s="6"/>
      <c r="T22" s="38"/>
      <c r="V22" s="98"/>
      <c r="W22" s="9"/>
      <c r="X22" s="38"/>
      <c r="Z22" s="145"/>
      <c r="AA22" s="76"/>
      <c r="AB22" s="79"/>
      <c r="AC22" s="79"/>
      <c r="AD22" s="145"/>
      <c r="AE22" s="76"/>
      <c r="AF22" s="79"/>
      <c r="AH22" s="110">
        <v>0.99</v>
      </c>
      <c r="AI22" s="21"/>
      <c r="AJ22" s="120" t="e">
        <f ca="1">_xll.RiskPercentile($AJ$7,$AH22)</f>
        <v>#NAME?</v>
      </c>
      <c r="AK22" s="6"/>
      <c r="AL22" s="60" t="e">
        <f ca="1">_xll.RiskPercentile($C$17,$AH22)</f>
        <v>#NAME?</v>
      </c>
      <c r="AM22" s="120" t="e">
        <f ca="1">_xll.RiskPercentile($G$17,$AH22)</f>
        <v>#NAME?</v>
      </c>
      <c r="AN22" s="60" t="e">
        <f ca="1">_xll.RiskPercentile($K$17,$AH22)</f>
        <v>#NAME?</v>
      </c>
      <c r="AO22" s="65" t="e">
        <f ca="1">_xll.RiskPercentile($O$17,$AH22)</f>
        <v>#NAME?</v>
      </c>
      <c r="AP22" s="65" t="e">
        <f ca="1">_xll.RiskPercentile($S$17,$AH22)</f>
        <v>#NAME?</v>
      </c>
      <c r="AQ22" s="80" t="e">
        <f ca="1">_xll.RiskPercentile($W$17,$AH22)</f>
        <v>#NAME?</v>
      </c>
      <c r="AR22" s="87"/>
      <c r="AS22" s="87"/>
      <c r="AT22" s="87"/>
      <c r="AV22" s="67"/>
      <c r="AW22" s="67"/>
      <c r="AX22" s="67"/>
      <c r="AY22" s="67"/>
      <c r="AZ22" s="67"/>
      <c r="BA22" s="67"/>
      <c r="BB22" s="67"/>
    </row>
    <row r="23" spans="2:56" s="2" customFormat="1" x14ac:dyDescent="0.25">
      <c r="B23" s="39"/>
      <c r="C23" s="6"/>
      <c r="D23" s="28"/>
      <c r="F23" s="39"/>
      <c r="G23" s="6"/>
      <c r="H23" s="38"/>
      <c r="J23" s="39"/>
      <c r="K23" s="6"/>
      <c r="L23" s="38"/>
      <c r="N23" s="39"/>
      <c r="O23" s="6"/>
      <c r="P23" s="38"/>
      <c r="R23" s="39"/>
      <c r="S23" s="6"/>
      <c r="T23" s="38"/>
      <c r="V23" s="98"/>
      <c r="W23" s="9"/>
      <c r="X23" s="38"/>
      <c r="Z23" s="145"/>
      <c r="AA23" s="76"/>
      <c r="AB23" s="79"/>
      <c r="AC23" s="79"/>
      <c r="AD23" s="145"/>
      <c r="AE23" s="76"/>
      <c r="AF23" s="79"/>
      <c r="AH23" s="17" t="s">
        <v>110</v>
      </c>
      <c r="AI23" s="18"/>
      <c r="AJ23" s="123" t="e">
        <f ca="1">_xll.RiskMean($AJ$7)</f>
        <v>#NAME?</v>
      </c>
      <c r="AK23" s="7"/>
      <c r="AL23" s="63" t="e">
        <f ca="1">_xll.RiskMean($C$17)</f>
        <v>#NAME?</v>
      </c>
      <c r="AM23" s="123" t="e">
        <f ca="1">_xll.RiskMean($G$17)</f>
        <v>#NAME?</v>
      </c>
      <c r="AN23" s="63" t="e">
        <f ca="1">_xll.RiskMean($K$17)</f>
        <v>#NAME?</v>
      </c>
      <c r="AO23" s="19" t="e">
        <f ca="1">_xll.RiskMean($O$17)</f>
        <v>#NAME?</v>
      </c>
      <c r="AP23" s="19" t="e">
        <f ca="1">_xll.RiskMean($S$17)</f>
        <v>#NAME?</v>
      </c>
      <c r="AQ23" s="83" t="e">
        <f ca="1">_xll.RiskMean($W$17)</f>
        <v>#NAME?</v>
      </c>
      <c r="AR23" s="88"/>
      <c r="AS23" s="88"/>
      <c r="AT23" s="88"/>
      <c r="AV23" s="67"/>
      <c r="AW23" s="67"/>
      <c r="AX23" s="67"/>
      <c r="AY23" s="67"/>
      <c r="AZ23" s="67"/>
      <c r="BA23" s="67"/>
      <c r="BB23" s="67"/>
    </row>
    <row r="24" spans="2:56" s="2" customFormat="1" x14ac:dyDescent="0.25">
      <c r="B24" s="39"/>
      <c r="C24" s="6"/>
      <c r="D24" s="28"/>
      <c r="F24" s="39"/>
      <c r="G24" s="6"/>
      <c r="H24" s="28"/>
      <c r="J24" s="39"/>
      <c r="K24" s="6"/>
      <c r="L24" s="28"/>
      <c r="N24" s="39"/>
      <c r="O24" s="6"/>
      <c r="P24" s="28"/>
      <c r="R24" s="39"/>
      <c r="S24" s="6"/>
      <c r="T24" s="28"/>
      <c r="V24" s="39"/>
      <c r="W24" s="6"/>
      <c r="X24" s="28"/>
      <c r="Z24" s="147"/>
      <c r="AA24" s="79"/>
      <c r="AB24" s="79"/>
      <c r="AC24" s="79"/>
      <c r="AD24" s="147"/>
      <c r="AE24" s="79"/>
      <c r="AF24" s="79"/>
      <c r="AH24" s="17" t="s">
        <v>111</v>
      </c>
      <c r="AI24" s="18"/>
      <c r="AJ24" s="123" t="e">
        <f ca="1">_xll.RiskStdDev($AJ$7)</f>
        <v>#NAME?</v>
      </c>
      <c r="AK24" s="7"/>
      <c r="AL24" s="63" t="e">
        <f ca="1">_xll.RiskStdDev($C$17)</f>
        <v>#NAME?</v>
      </c>
      <c r="AM24" s="123" t="e">
        <f ca="1">_xll.RiskStdDev($G$17)</f>
        <v>#NAME?</v>
      </c>
      <c r="AN24" s="63" t="e">
        <f ca="1">_xll.RiskStdDev($K$17)</f>
        <v>#NAME?</v>
      </c>
      <c r="AO24" s="19" t="e">
        <f ca="1">_xll.RiskStdDev($O$17)</f>
        <v>#NAME?</v>
      </c>
      <c r="AP24" s="19" t="e">
        <f ca="1">_xll.RiskStdDev($S$17)</f>
        <v>#NAME?</v>
      </c>
      <c r="AQ24" s="83" t="e">
        <f ca="1">_xll.RiskStdDev($W$17)</f>
        <v>#NAME?</v>
      </c>
      <c r="AR24" s="88"/>
      <c r="AS24" s="88"/>
      <c r="AT24" s="88"/>
      <c r="AV24" s="67"/>
      <c r="AW24" s="67"/>
      <c r="AX24" s="67"/>
      <c r="AY24" s="67"/>
      <c r="AZ24" s="67"/>
      <c r="BA24" s="67"/>
      <c r="BB24" s="67"/>
    </row>
    <row r="25" spans="2:56" s="2" customFormat="1" x14ac:dyDescent="0.25">
      <c r="B25" s="164"/>
      <c r="C25" s="165"/>
      <c r="D25" s="166"/>
      <c r="F25" s="164"/>
      <c r="G25" s="165"/>
      <c r="H25" s="166"/>
      <c r="J25" s="164"/>
      <c r="K25" s="165"/>
      <c r="L25" s="166"/>
      <c r="N25" s="164"/>
      <c r="O25" s="165"/>
      <c r="P25" s="166"/>
      <c r="R25" s="164"/>
      <c r="S25" s="165"/>
      <c r="T25" s="166"/>
      <c r="V25" s="164"/>
      <c r="W25" s="165"/>
      <c r="X25" s="166"/>
      <c r="Z25" s="163"/>
      <c r="AA25" s="163"/>
      <c r="AB25" s="163"/>
      <c r="AC25" s="79"/>
      <c r="AD25" s="163"/>
      <c r="AE25" s="163"/>
      <c r="AF25" s="163"/>
      <c r="AH25" s="29"/>
      <c r="AI25" s="30"/>
      <c r="AJ25" s="30"/>
      <c r="AK25" s="49"/>
      <c r="AL25" s="30"/>
      <c r="AM25" s="30"/>
      <c r="AN25" s="30"/>
      <c r="AO25" s="30"/>
      <c r="AP25" s="30"/>
      <c r="AQ25" s="30"/>
      <c r="AR25" s="79"/>
      <c r="AS25" s="79"/>
      <c r="AT25" s="79"/>
      <c r="AV25" s="67"/>
      <c r="AW25" s="67"/>
      <c r="AX25" s="67"/>
      <c r="AY25" s="67"/>
      <c r="AZ25" s="67"/>
      <c r="BA25" s="67"/>
      <c r="BB25" s="67"/>
    </row>
    <row r="26" spans="2:56" s="2" customFormat="1" x14ac:dyDescent="0.25">
      <c r="B26" s="39"/>
      <c r="C26" s="6"/>
      <c r="D26" s="28"/>
      <c r="F26" s="36"/>
      <c r="G26" s="37"/>
      <c r="H26" s="38"/>
      <c r="J26" s="36"/>
      <c r="K26" s="37"/>
      <c r="L26" s="38"/>
      <c r="N26" s="36"/>
      <c r="O26" s="37"/>
      <c r="P26" s="38"/>
      <c r="R26" s="36"/>
      <c r="S26" s="37"/>
      <c r="T26" s="38"/>
      <c r="V26" s="36"/>
      <c r="W26" s="37"/>
      <c r="X26" s="38"/>
      <c r="Z26" s="147"/>
      <c r="AA26" s="79"/>
      <c r="AB26" s="79"/>
      <c r="AC26" s="79"/>
      <c r="AD26" s="147"/>
      <c r="AE26" s="79"/>
      <c r="AF26" s="79"/>
    </row>
    <row r="27" spans="2:56" s="25" customFormat="1" ht="211.5" customHeight="1" x14ac:dyDescent="0.25">
      <c r="B27" s="41" t="e">
        <f ca="1">_xll.RiskResultsGraph(C17,B27:D27)</f>
        <v>#NAME?</v>
      </c>
      <c r="C27" s="42"/>
      <c r="D27" s="43"/>
      <c r="F27" s="41" t="e">
        <f ca="1">_xll.RiskResultsGraph(G17,F27:H27)</f>
        <v>#NAME?</v>
      </c>
      <c r="G27" s="42"/>
      <c r="H27" s="43"/>
      <c r="J27" s="41" t="e">
        <f ca="1">_xll.RiskResultsGraph(K17,J27:L27)</f>
        <v>#NAME?</v>
      </c>
      <c r="K27" s="42"/>
      <c r="L27" s="43"/>
      <c r="N27" s="41" t="e">
        <f ca="1">_xll.RiskResultsGraph(O17,N27:P27)</f>
        <v>#NAME?</v>
      </c>
      <c r="O27" s="42"/>
      <c r="P27" s="43"/>
      <c r="R27" s="41" t="e">
        <f ca="1">_xll.RiskResultsGraph(S17,R27:T27)</f>
        <v>#NAME?</v>
      </c>
      <c r="S27" s="42"/>
      <c r="T27" s="43"/>
      <c r="V27" s="41" t="e">
        <f ca="1">_xll.RiskResultsGraph(W17,V27:X27)</f>
        <v>#NAME?</v>
      </c>
      <c r="W27" s="42"/>
      <c r="X27" s="43"/>
      <c r="Z27" s="148"/>
      <c r="AA27" s="77"/>
      <c r="AB27" s="77"/>
      <c r="AC27" s="77"/>
      <c r="AD27" s="148"/>
      <c r="AE27" s="77"/>
      <c r="AF27" s="77"/>
      <c r="AH27" s="45" t="e">
        <f ca="1">_xll.RiskResultsGraph(AJ7,AH27:AK27)</f>
        <v>#NAME?</v>
      </c>
      <c r="AI27" s="46"/>
      <c r="AJ27" s="46"/>
      <c r="AK27" s="46"/>
      <c r="AL27" s="46"/>
      <c r="AM27" s="46"/>
      <c r="AN27" s="46"/>
      <c r="AO27" s="46"/>
      <c r="AP27" s="46"/>
      <c r="AQ27" s="46"/>
      <c r="AR27" s="1"/>
      <c r="AS27" s="1"/>
      <c r="AT27" s="1"/>
      <c r="AV27" s="73"/>
      <c r="AW27" s="73"/>
      <c r="AX27" s="73"/>
      <c r="AY27" s="73"/>
      <c r="AZ27" s="73"/>
      <c r="BA27" s="73"/>
      <c r="BB27" s="73"/>
    </row>
    <row r="28" spans="2:56" s="2" customFormat="1" ht="211.5" customHeight="1" x14ac:dyDescent="0.25">
      <c r="B28" s="36"/>
      <c r="C28" s="37"/>
      <c r="D28" s="38"/>
      <c r="F28" s="36"/>
      <c r="G28" s="37"/>
      <c r="H28" s="38"/>
      <c r="J28" s="36"/>
      <c r="K28" s="37"/>
      <c r="L28" s="38"/>
      <c r="N28" s="36"/>
      <c r="O28" s="37"/>
      <c r="P28" s="38"/>
      <c r="R28" s="36"/>
      <c r="S28" s="37"/>
      <c r="T28" s="38"/>
      <c r="V28" s="36"/>
      <c r="W28" s="37"/>
      <c r="X28" s="38"/>
      <c r="Z28" s="147"/>
      <c r="AA28" s="79"/>
      <c r="AB28" s="79"/>
      <c r="AC28" s="79"/>
      <c r="AD28" s="147"/>
      <c r="AE28" s="79"/>
      <c r="AF28" s="79"/>
      <c r="AH28" s="47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V28" s="67"/>
      <c r="AW28" s="67"/>
      <c r="AX28" s="67"/>
      <c r="AY28" s="67"/>
      <c r="AZ28" s="67"/>
      <c r="BA28" s="67"/>
      <c r="BB28" s="67"/>
    </row>
    <row r="29" spans="2:56" s="2" customFormat="1" x14ac:dyDescent="0.25">
      <c r="B29" s="44"/>
      <c r="C29" s="30"/>
      <c r="D29" s="31"/>
      <c r="F29" s="44"/>
      <c r="G29" s="30"/>
      <c r="H29" s="31"/>
      <c r="J29" s="44"/>
      <c r="K29" s="30"/>
      <c r="L29" s="31"/>
      <c r="N29" s="44"/>
      <c r="O29" s="30"/>
      <c r="P29" s="31"/>
      <c r="R29" s="44"/>
      <c r="S29" s="30"/>
      <c r="T29" s="31"/>
      <c r="V29" s="44"/>
      <c r="W29" s="30"/>
      <c r="X29" s="31"/>
      <c r="Z29" s="147"/>
      <c r="AA29" s="79"/>
      <c r="AB29" s="79"/>
      <c r="AC29" s="79"/>
      <c r="AD29" s="147"/>
      <c r="AE29" s="79"/>
      <c r="AF29" s="79"/>
      <c r="AH29" s="48"/>
      <c r="AI29" s="49"/>
      <c r="AJ29" s="49"/>
      <c r="AK29" s="49"/>
      <c r="AL29" s="49"/>
      <c r="AM29" s="49"/>
      <c r="AN29" s="49"/>
      <c r="AO29" s="49"/>
      <c r="AP29" s="49"/>
      <c r="AQ29" s="49"/>
      <c r="AR29" s="6"/>
      <c r="AS29" s="6"/>
      <c r="AT29" s="6"/>
      <c r="AV29" s="67"/>
      <c r="AW29" s="67"/>
      <c r="AX29" s="67"/>
      <c r="AY29" s="67"/>
      <c r="AZ29" s="67"/>
      <c r="BA29" s="67"/>
      <c r="BB29" s="67"/>
    </row>
    <row r="30" spans="2:56" s="2" customFormat="1" x14ac:dyDescent="0.25">
      <c r="B30" s="10"/>
      <c r="F30" s="10"/>
      <c r="J30" s="10"/>
      <c r="N30" s="10"/>
      <c r="R30" s="10"/>
      <c r="V30" s="10"/>
      <c r="Z30" s="147"/>
      <c r="AA30" s="79"/>
      <c r="AB30" s="79"/>
      <c r="AC30" s="79"/>
      <c r="AD30" s="147"/>
      <c r="AE30" s="79"/>
      <c r="AF30" s="79"/>
      <c r="AH30" s="10"/>
      <c r="AL30" s="10"/>
      <c r="AM30" s="10"/>
      <c r="AN30" s="10"/>
      <c r="AO30" s="10"/>
      <c r="AP30" s="10"/>
    </row>
    <row r="31" spans="2:56" s="2" customFormat="1" ht="33" customHeight="1" x14ac:dyDescent="0.4">
      <c r="B31" s="426" t="s">
        <v>112</v>
      </c>
      <c r="C31" s="426"/>
      <c r="D31" s="426"/>
      <c r="E31" s="426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6"/>
      <c r="Z31" s="426"/>
      <c r="AA31" s="426"/>
      <c r="AB31" s="426"/>
      <c r="AC31" s="426"/>
      <c r="AD31" s="426"/>
      <c r="AE31" s="426"/>
      <c r="AF31" s="426"/>
      <c r="AG31" s="426"/>
      <c r="AH31" s="426"/>
      <c r="AI31" s="426"/>
      <c r="AJ31" s="426"/>
      <c r="AK31" s="426"/>
      <c r="AL31" s="426"/>
      <c r="AM31" s="426"/>
      <c r="AN31" s="426"/>
      <c r="AO31" s="426"/>
      <c r="AP31" s="426"/>
      <c r="AQ31" s="426"/>
      <c r="AR31" s="426"/>
      <c r="AS31" s="426"/>
      <c r="AT31" s="426"/>
      <c r="AU31" s="426"/>
      <c r="AV31" s="426"/>
      <c r="AW31" s="426"/>
      <c r="AX31" s="426"/>
      <c r="AY31" s="426"/>
      <c r="AZ31" s="426"/>
      <c r="BA31" s="426"/>
      <c r="BB31" s="426"/>
      <c r="BC31" s="426"/>
      <c r="BD31" s="426"/>
    </row>
    <row r="32" spans="2:56" s="2" customFormat="1" x14ac:dyDescent="0.25">
      <c r="B32" s="10"/>
      <c r="F32" s="10"/>
      <c r="J32" s="10"/>
      <c r="N32" s="10"/>
      <c r="R32" s="10"/>
      <c r="V32" s="10"/>
      <c r="Z32" s="10"/>
      <c r="AD32" s="10"/>
    </row>
    <row r="33" spans="2:54" s="51" customFormat="1" ht="36.75" customHeight="1" x14ac:dyDescent="0.3">
      <c r="B33" s="423" t="s">
        <v>151</v>
      </c>
      <c r="C33" s="424"/>
      <c r="D33" s="425"/>
      <c r="E33" s="52"/>
      <c r="F33" s="423" t="s">
        <v>151</v>
      </c>
      <c r="G33" s="424"/>
      <c r="H33" s="425"/>
      <c r="I33" s="52"/>
      <c r="J33" s="423" t="s">
        <v>151</v>
      </c>
      <c r="K33" s="424"/>
      <c r="L33" s="425"/>
      <c r="M33" s="52"/>
      <c r="N33" s="423" t="s">
        <v>151</v>
      </c>
      <c r="O33" s="424"/>
      <c r="P33" s="425"/>
      <c r="Q33" s="52"/>
      <c r="R33" s="423" t="s">
        <v>151</v>
      </c>
      <c r="S33" s="424"/>
      <c r="T33" s="425"/>
      <c r="U33" s="52"/>
      <c r="V33" s="168"/>
      <c r="W33" s="169"/>
      <c r="X33" s="169"/>
      <c r="Y33" s="139"/>
      <c r="Z33" s="168"/>
      <c r="AA33" s="169"/>
      <c r="AB33" s="169"/>
      <c r="AC33" s="139"/>
      <c r="AD33" s="168"/>
      <c r="AE33" s="169"/>
      <c r="AF33" s="169"/>
      <c r="AH33" s="441" t="s">
        <v>179</v>
      </c>
      <c r="AI33" s="442"/>
      <c r="AJ33" s="442"/>
      <c r="AK33" s="442"/>
      <c r="AL33" s="442"/>
      <c r="AM33" s="442"/>
      <c r="AN33" s="442"/>
      <c r="AO33" s="442"/>
      <c r="AP33" s="442"/>
      <c r="AQ33" s="84"/>
      <c r="AR33" s="84"/>
      <c r="AS33" s="84"/>
      <c r="AT33" s="84"/>
      <c r="AV33" s="429" t="s">
        <v>179</v>
      </c>
      <c r="AW33" s="430"/>
      <c r="AX33" s="430"/>
      <c r="AY33" s="430"/>
      <c r="AZ33" s="430"/>
      <c r="BA33" s="430"/>
      <c r="BB33" s="431"/>
    </row>
    <row r="34" spans="2:54" s="51" customFormat="1" ht="36.75" customHeight="1" x14ac:dyDescent="0.3">
      <c r="B34" s="432" t="s">
        <v>233</v>
      </c>
      <c r="C34" s="433"/>
      <c r="D34" s="434"/>
      <c r="E34" s="52"/>
      <c r="F34" s="435" t="s">
        <v>238</v>
      </c>
      <c r="G34" s="436"/>
      <c r="H34" s="437"/>
      <c r="I34" s="52"/>
      <c r="J34" s="435" t="s">
        <v>234</v>
      </c>
      <c r="K34" s="436"/>
      <c r="L34" s="437"/>
      <c r="M34" s="52"/>
      <c r="N34" s="435" t="s">
        <v>235</v>
      </c>
      <c r="O34" s="436"/>
      <c r="P34" s="437"/>
      <c r="Q34" s="52"/>
      <c r="R34" s="435" t="s">
        <v>236</v>
      </c>
      <c r="S34" s="436"/>
      <c r="T34" s="437"/>
      <c r="U34" s="52"/>
      <c r="V34" s="168"/>
      <c r="W34" s="169"/>
      <c r="X34" s="169"/>
      <c r="Y34" s="139"/>
      <c r="Z34" s="168"/>
      <c r="AA34" s="169"/>
      <c r="AB34" s="169"/>
      <c r="AC34" s="139"/>
      <c r="AD34" s="168"/>
      <c r="AE34" s="169"/>
      <c r="AF34" s="169"/>
      <c r="AH34" s="109" t="s">
        <v>273</v>
      </c>
      <c r="AI34" s="55" t="e">
        <f ca="1">_xll.RiskOutput("A2_S_N2_Factor_EstCyL_Straw")+C44*G44/K44*O44*S44</f>
        <v>#NAME?</v>
      </c>
      <c r="AJ34" s="55" t="e">
        <f ca="1">_xll.RiskOutput("A2_S_N2_EstCyL_Straw")+$AJ$7*C44*G44/K44*O44*S44</f>
        <v>#NAME?</v>
      </c>
      <c r="AK34" s="158" t="s">
        <v>280</v>
      </c>
      <c r="AL34" s="53"/>
      <c r="AM34" s="53"/>
      <c r="AN34" s="53"/>
      <c r="AO34" s="53"/>
      <c r="AP34" s="53"/>
      <c r="AQ34" s="84"/>
      <c r="AR34" s="84"/>
      <c r="AS34" s="84"/>
      <c r="AT34" s="84"/>
      <c r="AV34" s="68" t="s">
        <v>84</v>
      </c>
      <c r="AW34" s="69"/>
      <c r="AX34" s="69"/>
      <c r="AY34" s="69"/>
      <c r="AZ34" s="69"/>
      <c r="BA34" s="69"/>
      <c r="BB34" s="69"/>
    </row>
    <row r="35" spans="2:54" s="2" customFormat="1" ht="33.75" customHeight="1" x14ac:dyDescent="0.25">
      <c r="B35" s="416" t="s">
        <v>113</v>
      </c>
      <c r="C35" s="417"/>
      <c r="D35" s="418"/>
      <c r="F35" s="416" t="s">
        <v>114</v>
      </c>
      <c r="G35" s="417"/>
      <c r="H35" s="418"/>
      <c r="J35" s="416" t="s">
        <v>245</v>
      </c>
      <c r="K35" s="417"/>
      <c r="L35" s="418"/>
      <c r="N35" s="416" t="s">
        <v>115</v>
      </c>
      <c r="O35" s="417"/>
      <c r="P35" s="418"/>
      <c r="R35" s="416" t="s">
        <v>116</v>
      </c>
      <c r="S35" s="417"/>
      <c r="T35" s="418"/>
      <c r="V35" s="162"/>
      <c r="W35" s="162"/>
      <c r="X35" s="162"/>
      <c r="Y35" s="79"/>
      <c r="Z35" s="162"/>
      <c r="AA35" s="162"/>
      <c r="AB35" s="162"/>
      <c r="AC35" s="79"/>
      <c r="AD35" s="162"/>
      <c r="AE35" s="162"/>
      <c r="AF35" s="162"/>
      <c r="AH35" s="13"/>
      <c r="AI35" s="14"/>
      <c r="AJ35" s="14"/>
      <c r="AK35" s="158" t="s">
        <v>288</v>
      </c>
      <c r="AL35" s="14"/>
      <c r="AM35" s="14"/>
      <c r="AN35" s="14"/>
      <c r="AO35" s="14"/>
      <c r="AP35" s="14"/>
      <c r="AQ35" s="85"/>
      <c r="AR35" s="85"/>
      <c r="AS35" s="85"/>
      <c r="AT35" s="85"/>
      <c r="AV35" s="67"/>
      <c r="AW35" s="67"/>
      <c r="AX35" s="67"/>
      <c r="AY35" s="67"/>
      <c r="AZ35" s="67"/>
      <c r="BA35" s="67"/>
      <c r="BB35" s="67"/>
    </row>
    <row r="36" spans="2:54" s="2" customFormat="1" x14ac:dyDescent="0.25">
      <c r="B36" s="36"/>
      <c r="C36" s="37"/>
      <c r="D36" s="38"/>
      <c r="F36" s="32"/>
      <c r="G36" s="9"/>
      <c r="H36" s="33"/>
      <c r="J36" s="32"/>
      <c r="K36" s="9"/>
      <c r="L36" s="33"/>
      <c r="N36" s="32"/>
      <c r="O36" s="9"/>
      <c r="P36" s="33"/>
      <c r="R36" s="32"/>
      <c r="S36" s="9"/>
      <c r="T36" s="33"/>
      <c r="V36" s="140"/>
      <c r="W36" s="76"/>
      <c r="X36" s="141"/>
      <c r="Y36" s="79"/>
      <c r="Z36" s="140"/>
      <c r="AA36" s="76"/>
      <c r="AB36" s="141"/>
      <c r="AC36" s="79"/>
      <c r="AD36" s="140"/>
      <c r="AE36" s="76"/>
      <c r="AF36" s="141"/>
      <c r="AH36" s="27" t="s">
        <v>90</v>
      </c>
      <c r="AI36" s="6" t="s">
        <v>311</v>
      </c>
      <c r="AJ36" s="40" t="str">
        <f>AH34</f>
        <v>N2_EstCyL straw=</v>
      </c>
      <c r="AK36" s="6"/>
      <c r="AL36" s="40" t="str">
        <f>B37</f>
        <v>S_B1_Surv_Stor</v>
      </c>
      <c r="AM36" s="40" t="str">
        <f>F37</f>
        <v>S_B2a_Surv_RROpreplantCyL</v>
      </c>
      <c r="AN36" s="40" t="str">
        <f>J37</f>
        <v>S_B3a_Conv_Packs2ha</v>
      </c>
      <c r="AO36" s="40" t="str">
        <f>N37</f>
        <v>S_B4_Surv_RROpostPlant</v>
      </c>
      <c r="AP36" s="40" t="str">
        <f>R37</f>
        <v>S_B5a_Suit_EnvironCyL</v>
      </c>
      <c r="AQ36" s="86"/>
      <c r="AR36" s="86"/>
      <c r="AS36" s="86"/>
      <c r="AT36" s="86"/>
      <c r="AV36" s="70" t="s">
        <v>91</v>
      </c>
      <c r="AW36" s="70" t="s">
        <v>92</v>
      </c>
      <c r="AX36" s="70" t="s">
        <v>93</v>
      </c>
      <c r="AY36" s="70" t="s">
        <v>94</v>
      </c>
      <c r="AZ36" s="70" t="s">
        <v>95</v>
      </c>
      <c r="BA36" s="70" t="s">
        <v>96</v>
      </c>
      <c r="BB36" s="70" t="s">
        <v>97</v>
      </c>
    </row>
    <row r="37" spans="2:54" s="2" customFormat="1" x14ac:dyDescent="0.25">
      <c r="B37" s="32" t="str">
        <f>B34</f>
        <v>S_B1_Surv_Stor</v>
      </c>
      <c r="C37" s="4" t="s">
        <v>98</v>
      </c>
      <c r="D37" s="33" t="s">
        <v>99</v>
      </c>
      <c r="F37" s="32" t="str">
        <f>F34</f>
        <v>S_B2a_Surv_RROpreplantCyL</v>
      </c>
      <c r="G37" s="4" t="s">
        <v>98</v>
      </c>
      <c r="H37" s="33" t="s">
        <v>99</v>
      </c>
      <c r="J37" s="32" t="str">
        <f>J34</f>
        <v>S_B3a_Conv_Packs2ha</v>
      </c>
      <c r="K37" s="4" t="s">
        <v>98</v>
      </c>
      <c r="L37" s="33" t="s">
        <v>99</v>
      </c>
      <c r="N37" s="32" t="str">
        <f>N34</f>
        <v>S_B4_Surv_RROpostPlant</v>
      </c>
      <c r="O37" s="4" t="s">
        <v>98</v>
      </c>
      <c r="P37" s="33" t="s">
        <v>99</v>
      </c>
      <c r="R37" s="32" t="str">
        <f>R34</f>
        <v>S_B5a_Suit_EnvironCyL</v>
      </c>
      <c r="S37" s="4" t="s">
        <v>98</v>
      </c>
      <c r="T37" s="33" t="s">
        <v>99</v>
      </c>
      <c r="V37" s="140"/>
      <c r="W37" s="76"/>
      <c r="X37" s="141"/>
      <c r="Y37" s="79"/>
      <c r="Z37" s="140"/>
      <c r="AA37" s="76"/>
      <c r="AB37" s="141"/>
      <c r="AC37" s="79"/>
      <c r="AD37" s="140"/>
      <c r="AE37" s="76"/>
      <c r="AF37" s="141"/>
      <c r="AH37" s="110">
        <v>0.01</v>
      </c>
      <c r="AI37" s="90" t="e">
        <f ca="1">_xll.RiskPercentile($AI$34,$AH37)</f>
        <v>#NAME?</v>
      </c>
      <c r="AJ37" s="94" t="e">
        <f ca="1">_xll.RiskPercentile($AJ$34,$AH37)</f>
        <v>#NAME?</v>
      </c>
      <c r="AK37" s="6"/>
      <c r="AL37" s="110" t="e">
        <f ca="1">_xll.RiskPercentile($C$44,$AH37)</f>
        <v>#NAME?</v>
      </c>
      <c r="AM37" s="20" t="e">
        <f ca="1">_xll.RiskPercentile($G$44,$AH37)</f>
        <v>#NAME?</v>
      </c>
      <c r="AN37" s="125" t="e">
        <f ca="1">_xll.RiskPercentile($K$44,$AH37)</f>
        <v>#NAME?</v>
      </c>
      <c r="AO37" s="110" t="e">
        <f ca="1">_xll.RiskPercentile($O$44,$AH37)</f>
        <v>#NAME?</v>
      </c>
      <c r="AP37" s="128" t="e">
        <f ca="1">_xll.RiskPercentile($S$44,$AH37)</f>
        <v>#NAME?</v>
      </c>
      <c r="AQ37" s="87"/>
      <c r="AR37" s="87"/>
      <c r="AS37" s="87"/>
      <c r="AT37" s="87"/>
      <c r="AV37" s="70"/>
      <c r="AW37" s="70"/>
      <c r="AX37" s="70"/>
      <c r="AY37" s="70"/>
      <c r="AZ37" s="16">
        <v>0.23100000000000001</v>
      </c>
      <c r="BA37" s="16">
        <f>AZ37^2</f>
        <v>5.3361000000000006E-2</v>
      </c>
      <c r="BB37" s="394">
        <f t="shared" ref="BB37:BB42" si="0">BA37/$BA$42</f>
        <v>0.27151994382451272</v>
      </c>
    </row>
    <row r="38" spans="2:54" s="2" customFormat="1" x14ac:dyDescent="0.25">
      <c r="B38" s="386"/>
      <c r="C38" s="4">
        <v>0.01</v>
      </c>
      <c r="D38" s="248" t="e">
        <f ca="1">_xll.RiskPercentile(C44,C38)</f>
        <v>#NAME?</v>
      </c>
      <c r="F38" s="385"/>
      <c r="G38" s="4">
        <v>0.01</v>
      </c>
      <c r="H38" s="256" t="e">
        <f ca="1">_xll.RiskPercentile(G44,G38)</f>
        <v>#NAME?</v>
      </c>
      <c r="J38" s="382"/>
      <c r="K38" s="4">
        <v>0.01</v>
      </c>
      <c r="L38" s="255" t="e">
        <f ca="1">_xll.RiskPercentile(K44,K38)</f>
        <v>#NAME?</v>
      </c>
      <c r="N38" s="98"/>
      <c r="O38" s="4">
        <v>0.01</v>
      </c>
      <c r="P38" s="256" t="e">
        <f ca="1">_xll.RiskPercentile(O44,O38)</f>
        <v>#NAME?</v>
      </c>
      <c r="R38" s="105"/>
      <c r="S38" s="4">
        <v>0.01</v>
      </c>
      <c r="T38" s="248" t="e">
        <f ca="1">_xll.RiskPercentile(S44,S38)</f>
        <v>#NAME?</v>
      </c>
      <c r="V38" s="142"/>
      <c r="W38" s="76"/>
      <c r="X38" s="143"/>
      <c r="Y38" s="79"/>
      <c r="Z38" s="144"/>
      <c r="AA38" s="76"/>
      <c r="AB38" s="159"/>
      <c r="AC38" s="79"/>
      <c r="AD38" s="145"/>
      <c r="AE38" s="76"/>
      <c r="AF38" s="143"/>
      <c r="AH38" s="111">
        <v>0.05</v>
      </c>
      <c r="AI38" s="91" t="e">
        <f ca="1">_xll.RiskPercentile($AI$34,$AH38)</f>
        <v>#NAME?</v>
      </c>
      <c r="AJ38" s="95" t="e">
        <f ca="1">_xll.RiskPercentile($AJ$34,$AH38)</f>
        <v>#NAME?</v>
      </c>
      <c r="AK38" s="6"/>
      <c r="AL38" s="111" t="e">
        <f ca="1">_xll.RiskPercentile($C$44,$AH38)</f>
        <v>#NAME?</v>
      </c>
      <c r="AM38" s="15" t="e">
        <f ca="1">_xll.RiskPercentile($G$44,$AH38)</f>
        <v>#NAME?</v>
      </c>
      <c r="AN38" s="126" t="e">
        <f ca="1">_xll.RiskPercentile($K$44,$AH38)</f>
        <v>#NAME?</v>
      </c>
      <c r="AO38" s="111" t="e">
        <f ca="1">_xll.RiskPercentile($O$44,$AH38)</f>
        <v>#NAME?</v>
      </c>
      <c r="AP38" s="129" t="e">
        <f ca="1">_xll.RiskPercentile($S$44,$AH38)</f>
        <v>#NAME?</v>
      </c>
      <c r="AQ38" s="87"/>
      <c r="AR38" s="87"/>
      <c r="AS38" s="87"/>
      <c r="AT38" s="87"/>
      <c r="AV38" s="70"/>
      <c r="AW38" s="70"/>
      <c r="AX38" s="70"/>
      <c r="AY38" s="70"/>
      <c r="AZ38" s="16">
        <v>0.22600000000000001</v>
      </c>
      <c r="BA38" s="16">
        <f>AZ38^2</f>
        <v>5.1076000000000003E-2</v>
      </c>
      <c r="BB38" s="394">
        <f t="shared" si="0"/>
        <v>0.25989304268624674</v>
      </c>
    </row>
    <row r="39" spans="2:54" s="2" customFormat="1" x14ac:dyDescent="0.25">
      <c r="B39" s="386"/>
      <c r="C39" s="4">
        <v>0.25</v>
      </c>
      <c r="D39" s="248" t="e">
        <f ca="1">_xll.RiskPercentile(C44,C39)</f>
        <v>#NAME?</v>
      </c>
      <c r="F39" s="385"/>
      <c r="G39" s="4">
        <v>0.25</v>
      </c>
      <c r="H39" s="256" t="e">
        <f ca="1">_xll.RiskPercentile(G44,G39)</f>
        <v>#NAME?</v>
      </c>
      <c r="J39" s="382"/>
      <c r="K39" s="4">
        <v>0.25</v>
      </c>
      <c r="L39" s="255" t="e">
        <f ca="1">_xll.RiskPercentile(K44,K39)</f>
        <v>#NAME?</v>
      </c>
      <c r="N39" s="98"/>
      <c r="O39" s="4">
        <v>0.25</v>
      </c>
      <c r="P39" s="256" t="e">
        <f ca="1">_xll.RiskPercentile(O44,O39)</f>
        <v>#NAME?</v>
      </c>
      <c r="R39" s="105"/>
      <c r="S39" s="4">
        <v>0.25</v>
      </c>
      <c r="T39" s="248" t="e">
        <f ca="1">_xll.RiskPercentile(S44,S39)</f>
        <v>#NAME?</v>
      </c>
      <c r="V39" s="142"/>
      <c r="W39" s="76"/>
      <c r="X39" s="143"/>
      <c r="Y39" s="79"/>
      <c r="Z39" s="144"/>
      <c r="AA39" s="76"/>
      <c r="AB39" s="159"/>
      <c r="AC39" s="79"/>
      <c r="AD39" s="145"/>
      <c r="AE39" s="76"/>
      <c r="AF39" s="143"/>
      <c r="AH39" s="111">
        <v>0.1</v>
      </c>
      <c r="AI39" s="91" t="e">
        <f ca="1">_xll.RiskPercentile($AI$34,$AH39)</f>
        <v>#NAME?</v>
      </c>
      <c r="AJ39" s="95" t="e">
        <f ca="1">_xll.RiskPercentile($AJ$34,$AH39)</f>
        <v>#NAME?</v>
      </c>
      <c r="AK39" s="6"/>
      <c r="AL39" s="111" t="e">
        <f ca="1">_xll.RiskPercentile($C$44,$AH39)</f>
        <v>#NAME?</v>
      </c>
      <c r="AM39" s="15" t="e">
        <f ca="1">_xll.RiskPercentile($G$44,$AH39)</f>
        <v>#NAME?</v>
      </c>
      <c r="AN39" s="126" t="e">
        <f ca="1">_xll.RiskPercentile($K$44,$AH39)</f>
        <v>#NAME?</v>
      </c>
      <c r="AO39" s="111" t="e">
        <f ca="1">_xll.RiskPercentile($O$44,$AH39)</f>
        <v>#NAME?</v>
      </c>
      <c r="AP39" s="129" t="e">
        <f ca="1">_xll.RiskPercentile($S$44,$AH39)</f>
        <v>#NAME?</v>
      </c>
      <c r="AQ39" s="87"/>
      <c r="AR39" s="87"/>
      <c r="AS39" s="87"/>
      <c r="AT39" s="87"/>
      <c r="AV39" s="70"/>
      <c r="AW39" s="70"/>
      <c r="AX39" s="70"/>
      <c r="AY39" s="70"/>
      <c r="AZ39" s="16">
        <v>0.189</v>
      </c>
      <c r="BA39" s="16">
        <f>AZ39^2</f>
        <v>3.5721000000000003E-2</v>
      </c>
      <c r="BB39" s="394">
        <f t="shared" si="0"/>
        <v>0.18176128470897132</v>
      </c>
    </row>
    <row r="40" spans="2:54" s="2" customFormat="1" x14ac:dyDescent="0.25">
      <c r="B40" s="386"/>
      <c r="C40" s="4">
        <v>0.5</v>
      </c>
      <c r="D40" s="248" t="e">
        <f ca="1">_xll.RiskPercentile(C44,C40)</f>
        <v>#NAME?</v>
      </c>
      <c r="F40" s="385"/>
      <c r="G40" s="4">
        <v>0.5</v>
      </c>
      <c r="H40" s="256" t="e">
        <f ca="1">_xll.RiskPercentile(G44,G40)</f>
        <v>#NAME?</v>
      </c>
      <c r="J40" s="382"/>
      <c r="K40" s="4">
        <v>0.5</v>
      </c>
      <c r="L40" s="255" t="e">
        <f ca="1">_xll.RiskPercentile(K44,K40)</f>
        <v>#NAME?</v>
      </c>
      <c r="N40" s="98"/>
      <c r="O40" s="4">
        <v>0.5</v>
      </c>
      <c r="P40" s="256" t="e">
        <f ca="1">_xll.RiskPercentile(O44,O40)</f>
        <v>#NAME?</v>
      </c>
      <c r="R40" s="105"/>
      <c r="S40" s="4">
        <v>0.5</v>
      </c>
      <c r="T40" s="248" t="e">
        <f ca="1">_xll.RiskPercentile(S44,S40)</f>
        <v>#NAME?</v>
      </c>
      <c r="V40" s="142"/>
      <c r="W40" s="76"/>
      <c r="X40" s="143"/>
      <c r="Y40" s="79"/>
      <c r="Z40" s="144"/>
      <c r="AA40" s="76"/>
      <c r="AB40" s="159"/>
      <c r="AC40" s="79"/>
      <c r="AD40" s="145"/>
      <c r="AE40" s="76"/>
      <c r="AF40" s="143"/>
      <c r="AH40" s="111">
        <v>0.16600000000000001</v>
      </c>
      <c r="AI40" s="91" t="e">
        <f ca="1">_xll.RiskPercentile($AI$34,$AH40)</f>
        <v>#NAME?</v>
      </c>
      <c r="AJ40" s="95" t="e">
        <f ca="1">_xll.RiskPercentile($AJ$34,$AH40)</f>
        <v>#NAME?</v>
      </c>
      <c r="AK40" s="6"/>
      <c r="AL40" s="111" t="e">
        <f ca="1">_xll.RiskPercentile($C$44,$AH40)</f>
        <v>#NAME?</v>
      </c>
      <c r="AM40" s="15" t="e">
        <f ca="1">_xll.RiskPercentile($G$44,$AH40)</f>
        <v>#NAME?</v>
      </c>
      <c r="AN40" s="126" t="e">
        <f ca="1">_xll.RiskPercentile($K$44,$AH40)</f>
        <v>#NAME?</v>
      </c>
      <c r="AO40" s="111" t="e">
        <f ca="1">_xll.RiskPercentile($O$44,$AH40)</f>
        <v>#NAME?</v>
      </c>
      <c r="AP40" s="129" t="e">
        <f ca="1">_xll.RiskPercentile($S$44,$AH40)</f>
        <v>#NAME?</v>
      </c>
      <c r="AQ40" s="87"/>
      <c r="AR40" s="87"/>
      <c r="AS40" s="87"/>
      <c r="AT40" s="87"/>
      <c r="AV40" s="70"/>
      <c r="AW40" s="70"/>
      <c r="AX40" s="70"/>
      <c r="AY40" s="70"/>
      <c r="AZ40" s="16">
        <v>-0.188</v>
      </c>
      <c r="BA40" s="16">
        <f>AZ40^2</f>
        <v>3.5344E-2</v>
      </c>
      <c r="BB40" s="394">
        <f t="shared" si="0"/>
        <v>0.17984297323014142</v>
      </c>
    </row>
    <row r="41" spans="2:54" s="2" customFormat="1" x14ac:dyDescent="0.25">
      <c r="B41" s="386"/>
      <c r="C41" s="4">
        <v>0.75</v>
      </c>
      <c r="D41" s="248" t="e">
        <f ca="1">_xll.RiskPercentile(C44,C41)</f>
        <v>#NAME?</v>
      </c>
      <c r="F41" s="385"/>
      <c r="G41" s="4">
        <v>0.75</v>
      </c>
      <c r="H41" s="256" t="e">
        <f ca="1">_xll.RiskPercentile(G44,G41)</f>
        <v>#NAME?</v>
      </c>
      <c r="J41" s="382"/>
      <c r="K41" s="4">
        <v>0.75</v>
      </c>
      <c r="L41" s="255" t="e">
        <f ca="1">_xll.RiskPercentile(K44,K41)</f>
        <v>#NAME?</v>
      </c>
      <c r="N41" s="98"/>
      <c r="O41" s="4">
        <v>0.75</v>
      </c>
      <c r="P41" s="256" t="e">
        <f ca="1">_xll.RiskPercentile(O44,O41)</f>
        <v>#NAME?</v>
      </c>
      <c r="R41" s="105"/>
      <c r="S41" s="4">
        <v>0.75</v>
      </c>
      <c r="T41" s="248" t="e">
        <f ca="1">_xll.RiskPercentile(S44,S41)</f>
        <v>#NAME?</v>
      </c>
      <c r="V41" s="142"/>
      <c r="W41" s="76"/>
      <c r="X41" s="143"/>
      <c r="Y41" s="79"/>
      <c r="Z41" s="144"/>
      <c r="AA41" s="76"/>
      <c r="AB41" s="159"/>
      <c r="AC41" s="79"/>
      <c r="AD41" s="145"/>
      <c r="AE41" s="76"/>
      <c r="AF41" s="143"/>
      <c r="AH41" s="110">
        <v>0.25</v>
      </c>
      <c r="AI41" s="90" t="e">
        <f ca="1">_xll.RiskPercentile($AI$34,$AH41)</f>
        <v>#NAME?</v>
      </c>
      <c r="AJ41" s="94" t="e">
        <f ca="1">_xll.RiskPercentile($AJ$34,$AH41)</f>
        <v>#NAME?</v>
      </c>
      <c r="AK41" s="6"/>
      <c r="AL41" s="110" t="e">
        <f ca="1">_xll.RiskPercentile($C$44,$AH41)</f>
        <v>#NAME?</v>
      </c>
      <c r="AM41" s="20" t="e">
        <f ca="1">_xll.RiskPercentile($G$44,$AH41)</f>
        <v>#NAME?</v>
      </c>
      <c r="AN41" s="125" t="e">
        <f ca="1">_xll.RiskPercentile($K$44,$AH41)</f>
        <v>#NAME?</v>
      </c>
      <c r="AO41" s="110" t="e">
        <f ca="1">_xll.RiskPercentile($O$44,$AH41)</f>
        <v>#NAME?</v>
      </c>
      <c r="AP41" s="128" t="e">
        <f ca="1">_xll.RiskPercentile($S$44,$AH41)</f>
        <v>#NAME?</v>
      </c>
      <c r="AQ41" s="87"/>
      <c r="AR41" s="87"/>
      <c r="AS41" s="87"/>
      <c r="AT41" s="87"/>
      <c r="AV41" s="70"/>
      <c r="AW41" s="70"/>
      <c r="AX41" s="70"/>
      <c r="AY41" s="70"/>
      <c r="AZ41" s="16">
        <v>0.14499999999999999</v>
      </c>
      <c r="BA41" s="16">
        <f>AZ41^2</f>
        <v>2.1024999999999999E-2</v>
      </c>
      <c r="BB41" s="394">
        <f t="shared" si="0"/>
        <v>0.10698275555012797</v>
      </c>
    </row>
    <row r="42" spans="2:54" s="2" customFormat="1" x14ac:dyDescent="0.25">
      <c r="B42" s="386"/>
      <c r="C42" s="4">
        <v>0.99</v>
      </c>
      <c r="D42" s="248" t="e">
        <f ca="1">_xll.RiskPercentile(C44,C42)</f>
        <v>#NAME?</v>
      </c>
      <c r="F42" s="385"/>
      <c r="G42" s="4">
        <v>0.99</v>
      </c>
      <c r="H42" s="256" t="e">
        <f ca="1">_xll.RiskPercentile(G44,G42)</f>
        <v>#NAME?</v>
      </c>
      <c r="J42" s="382"/>
      <c r="K42" s="4">
        <v>0.99</v>
      </c>
      <c r="L42" s="255" t="e">
        <f ca="1">_xll.RiskPercentile(K44,K42)</f>
        <v>#NAME?</v>
      </c>
      <c r="N42" s="98"/>
      <c r="O42" s="4">
        <v>0.99</v>
      </c>
      <c r="P42" s="256" t="e">
        <f ca="1">_xll.RiskPercentile(O44,O42)</f>
        <v>#NAME?</v>
      </c>
      <c r="R42" s="105"/>
      <c r="S42" s="4">
        <v>0.99</v>
      </c>
      <c r="T42" s="248" t="e">
        <f ca="1">_xll.RiskPercentile(S44,S42)</f>
        <v>#NAME?</v>
      </c>
      <c r="V42" s="142"/>
      <c r="W42" s="76"/>
      <c r="X42" s="143"/>
      <c r="Y42" s="79"/>
      <c r="Z42" s="144"/>
      <c r="AA42" s="76"/>
      <c r="AB42" s="159"/>
      <c r="AC42" s="79"/>
      <c r="AD42" s="145"/>
      <c r="AE42" s="76"/>
      <c r="AF42" s="143"/>
      <c r="AH42" s="113">
        <v>0.33300000000000002</v>
      </c>
      <c r="AI42" s="93" t="e">
        <f ca="1">_xll.RiskPercentile($AI$34,$AH42)</f>
        <v>#NAME?</v>
      </c>
      <c r="AJ42" s="97" t="e">
        <f ca="1">_xll.RiskPercentile($AJ$34,$AH42)</f>
        <v>#NAME?</v>
      </c>
      <c r="AK42" s="7"/>
      <c r="AL42" s="113" t="e">
        <f ca="1">_xll.RiskPercentile($C$44,$AH42)</f>
        <v>#NAME?</v>
      </c>
      <c r="AM42" s="89" t="e">
        <f ca="1">_xll.RiskPercentile($G$44,$AH42)</f>
        <v>#NAME?</v>
      </c>
      <c r="AN42" s="119" t="e">
        <f ca="1">_xll.RiskPercentile($K$44,$AH42)</f>
        <v>#NAME?</v>
      </c>
      <c r="AO42" s="113" t="e">
        <f ca="1">_xll.RiskPercentile($O$44,$AH42)</f>
        <v>#NAME?</v>
      </c>
      <c r="AP42" s="131" t="e">
        <f ca="1">_xll.RiskPercentile($S$44,$AH42)</f>
        <v>#NAME?</v>
      </c>
      <c r="AQ42" s="88"/>
      <c r="AR42" s="88"/>
      <c r="AS42" s="88"/>
      <c r="AT42" s="88"/>
      <c r="AV42" s="70" t="s">
        <v>104</v>
      </c>
      <c r="AW42" s="70"/>
      <c r="AX42" s="70"/>
      <c r="AY42" s="70"/>
      <c r="AZ42" s="70" t="s">
        <v>105</v>
      </c>
      <c r="BA42" s="239">
        <f>SUM(BA37:BA41)</f>
        <v>0.19652699999999998</v>
      </c>
      <c r="BB42" s="395">
        <f t="shared" si="0"/>
        <v>1</v>
      </c>
    </row>
    <row r="43" spans="2:54" s="2" customFormat="1" x14ac:dyDescent="0.25">
      <c r="B43" s="32"/>
      <c r="C43" s="1"/>
      <c r="D43" s="35"/>
      <c r="F43" s="32"/>
      <c r="G43" s="1"/>
      <c r="H43" s="35"/>
      <c r="J43" s="32"/>
      <c r="K43" s="1"/>
      <c r="L43" s="35"/>
      <c r="N43" s="32"/>
      <c r="O43" s="1"/>
      <c r="P43" s="35"/>
      <c r="R43" s="32"/>
      <c r="S43" s="1"/>
      <c r="T43" s="35"/>
      <c r="V43" s="140"/>
      <c r="W43" s="77"/>
      <c r="X43" s="146"/>
      <c r="Y43" s="79"/>
      <c r="Z43" s="140"/>
      <c r="AA43" s="77"/>
      <c r="AB43" s="146"/>
      <c r="AC43" s="79"/>
      <c r="AD43" s="140"/>
      <c r="AE43" s="77"/>
      <c r="AF43" s="146"/>
      <c r="AH43" s="112">
        <v>0.5</v>
      </c>
      <c r="AI43" s="92" t="e">
        <f ca="1">_xll.RiskPercentile($AI$34,$AH43)</f>
        <v>#NAME?</v>
      </c>
      <c r="AJ43" s="96" t="e">
        <f ca="1">_xll.RiskPercentile($AJ$34,$AH43)</f>
        <v>#NAME?</v>
      </c>
      <c r="AK43" s="7"/>
      <c r="AL43" s="112" t="e">
        <f ca="1">_xll.RiskPercentile($C$44,$AH43)</f>
        <v>#NAME?</v>
      </c>
      <c r="AM43" s="22" t="e">
        <f ca="1">_xll.RiskPercentile($G$44,$AH43)</f>
        <v>#NAME?</v>
      </c>
      <c r="AN43" s="127" t="e">
        <f ca="1">_xll.RiskPercentile($K$44,$AH43)</f>
        <v>#NAME?</v>
      </c>
      <c r="AO43" s="112" t="e">
        <f ca="1">_xll.RiskPercentile($O$44,$AH43)</f>
        <v>#NAME?</v>
      </c>
      <c r="AP43" s="130" t="e">
        <f ca="1">_xll.RiskPercentile($S$44,$AH43)</f>
        <v>#NAME?</v>
      </c>
      <c r="AQ43" s="88"/>
      <c r="AR43" s="88"/>
      <c r="AS43" s="88"/>
      <c r="AT43" s="88"/>
      <c r="AV43" s="67"/>
      <c r="AW43" s="67"/>
      <c r="AX43" s="67"/>
      <c r="AY43" s="67"/>
      <c r="AZ43" s="67"/>
      <c r="BA43" s="67"/>
      <c r="BB43" s="67"/>
    </row>
    <row r="44" spans="2:54" s="2" customFormat="1" x14ac:dyDescent="0.25">
      <c r="B44" s="32" t="str">
        <f>B34</f>
        <v>S_B1_Surv_Stor</v>
      </c>
      <c r="C44" s="258" t="e">
        <f ca="1">A0!C44</f>
        <v>#NAME?</v>
      </c>
      <c r="D44" s="35" t="s">
        <v>325</v>
      </c>
      <c r="F44" s="32" t="str">
        <f>F34</f>
        <v>S_B2a_Surv_RROpreplantCyL</v>
      </c>
      <c r="G44" s="257" t="e">
        <f ca="1">A0!G44</f>
        <v>#NAME?</v>
      </c>
      <c r="H44" s="35" t="s">
        <v>325</v>
      </c>
      <c r="J44" s="32" t="str">
        <f>J34</f>
        <v>S_B3a_Conv_Packs2ha</v>
      </c>
      <c r="K44" s="246" t="e">
        <f ca="1">A0!K44</f>
        <v>#NAME?</v>
      </c>
      <c r="L44" s="35" t="s">
        <v>325</v>
      </c>
      <c r="N44" s="32" t="str">
        <f>N34</f>
        <v>S_B4_Surv_RROpostPlant</v>
      </c>
      <c r="O44" s="257" t="e">
        <f ca="1">A0!O44</f>
        <v>#NAME?</v>
      </c>
      <c r="P44" s="35" t="s">
        <v>325</v>
      </c>
      <c r="R44" s="32" t="str">
        <f>R34</f>
        <v>S_B5a_Suit_EnvironCyL</v>
      </c>
      <c r="S44" s="247" t="e">
        <f ca="1">A0!S44</f>
        <v>#NAME?</v>
      </c>
      <c r="T44" s="35" t="s">
        <v>325</v>
      </c>
      <c r="V44" s="140"/>
      <c r="W44" s="118"/>
      <c r="X44" s="146"/>
      <c r="Y44" s="79"/>
      <c r="Z44" s="140"/>
      <c r="AA44" s="78"/>
      <c r="AB44" s="146"/>
      <c r="AC44" s="79"/>
      <c r="AD44" s="140"/>
      <c r="AE44" s="78"/>
      <c r="AF44" s="146"/>
      <c r="AH44" s="113">
        <v>0.66700000000000004</v>
      </c>
      <c r="AI44" s="93" t="e">
        <f ca="1">_xll.RiskPercentile($AI$34,$AH44)</f>
        <v>#NAME?</v>
      </c>
      <c r="AJ44" s="97" t="e">
        <f ca="1">_xll.RiskPercentile($AJ$34,$AH44)</f>
        <v>#NAME?</v>
      </c>
      <c r="AK44" s="7"/>
      <c r="AL44" s="113" t="e">
        <f ca="1">_xll.RiskPercentile($C$44,$AH44)</f>
        <v>#NAME?</v>
      </c>
      <c r="AM44" s="89" t="e">
        <f ca="1">_xll.RiskPercentile($G$44,$AH44)</f>
        <v>#NAME?</v>
      </c>
      <c r="AN44" s="119" t="e">
        <f ca="1">_xll.RiskPercentile($K$44,$AH44)</f>
        <v>#NAME?</v>
      </c>
      <c r="AO44" s="113" t="e">
        <f ca="1">_xll.RiskPercentile($O$44,$AH44)</f>
        <v>#NAME?</v>
      </c>
      <c r="AP44" s="131" t="e">
        <f ca="1">_xll.RiskPercentile($S$44,$AH44)</f>
        <v>#NAME?</v>
      </c>
      <c r="AQ44" s="88"/>
      <c r="AR44" s="88"/>
      <c r="AS44" s="88"/>
      <c r="AT44" s="88"/>
      <c r="AV44" s="154"/>
      <c r="AW44" s="154"/>
      <c r="AX44" s="154"/>
      <c r="AY44" s="154"/>
      <c r="AZ44" s="154"/>
      <c r="BA44" s="67"/>
      <c r="BB44" s="67"/>
    </row>
    <row r="45" spans="2:54" s="2" customFormat="1" x14ac:dyDescent="0.25">
      <c r="B45" s="36"/>
      <c r="C45" s="6"/>
      <c r="D45" s="28"/>
      <c r="F45" s="36"/>
      <c r="G45" s="37"/>
      <c r="H45" s="38"/>
      <c r="J45" s="36"/>
      <c r="K45" s="37"/>
      <c r="L45" s="38"/>
      <c r="N45" s="36"/>
      <c r="O45" s="37"/>
      <c r="P45" s="38"/>
      <c r="R45" s="36"/>
      <c r="S45" s="37"/>
      <c r="T45" s="38"/>
      <c r="V45" s="147"/>
      <c r="W45" s="79"/>
      <c r="X45" s="79"/>
      <c r="Y45" s="79"/>
      <c r="Z45" s="147"/>
      <c r="AA45" s="79"/>
      <c r="AB45" s="79"/>
      <c r="AC45" s="79"/>
      <c r="AD45" s="147"/>
      <c r="AE45" s="79"/>
      <c r="AF45" s="79"/>
      <c r="AH45" s="110">
        <v>0.75</v>
      </c>
      <c r="AI45" s="90" t="e">
        <f ca="1">_xll.RiskPercentile($AI$34,$AH45)</f>
        <v>#NAME?</v>
      </c>
      <c r="AJ45" s="94" t="e">
        <f ca="1">_xll.RiskPercentile($AJ$34,$AH45)</f>
        <v>#NAME?</v>
      </c>
      <c r="AK45" s="6"/>
      <c r="AL45" s="110" t="e">
        <f ca="1">_xll.RiskPercentile($C$44,$AH45)</f>
        <v>#NAME?</v>
      </c>
      <c r="AM45" s="20" t="e">
        <f ca="1">_xll.RiskPercentile($G$44,$AH45)</f>
        <v>#NAME?</v>
      </c>
      <c r="AN45" s="125" t="e">
        <f ca="1">_xll.RiskPercentile($K$44,$AH45)</f>
        <v>#NAME?</v>
      </c>
      <c r="AO45" s="110" t="e">
        <f ca="1">_xll.RiskPercentile($O$44,$AH45)</f>
        <v>#NAME?</v>
      </c>
      <c r="AP45" s="128" t="e">
        <f ca="1">_xll.RiskPercentile($S$44,$AH45)</f>
        <v>#NAME?</v>
      </c>
      <c r="AQ45" s="87"/>
      <c r="AR45" s="87"/>
      <c r="AS45" s="87"/>
      <c r="AT45" s="87"/>
      <c r="AV45" s="154"/>
      <c r="AW45" s="154"/>
      <c r="AX45" s="154"/>
      <c r="AY45" s="154"/>
      <c r="AZ45" s="154"/>
      <c r="BA45" s="67"/>
      <c r="BB45" s="67"/>
    </row>
    <row r="46" spans="2:54" s="2" customFormat="1" x14ac:dyDescent="0.25">
      <c r="B46" s="36"/>
      <c r="C46" s="37"/>
      <c r="D46" s="38"/>
      <c r="F46" s="385"/>
      <c r="G46" s="9"/>
      <c r="H46" s="38"/>
      <c r="J46" s="39"/>
      <c r="K46" s="6"/>
      <c r="L46" s="38"/>
      <c r="N46" s="39"/>
      <c r="O46" s="6"/>
      <c r="P46" s="38"/>
      <c r="R46" s="39"/>
      <c r="S46" s="6"/>
      <c r="T46" s="38"/>
      <c r="V46" s="145"/>
      <c r="W46" s="76"/>
      <c r="X46" s="79"/>
      <c r="Y46" s="79"/>
      <c r="Z46" s="147"/>
      <c r="AA46" s="79"/>
      <c r="AB46" s="79"/>
      <c r="AC46" s="79"/>
      <c r="AD46" s="145"/>
      <c r="AE46" s="76"/>
      <c r="AF46" s="79"/>
      <c r="AH46" s="111">
        <v>0.83299999999999996</v>
      </c>
      <c r="AI46" s="91" t="e">
        <f ca="1">_xll.RiskPercentile($AI$34,$AH46)</f>
        <v>#NAME?</v>
      </c>
      <c r="AJ46" s="95" t="e">
        <f ca="1">_xll.RiskPercentile($AJ$34,$AH46)</f>
        <v>#NAME?</v>
      </c>
      <c r="AK46" s="6"/>
      <c r="AL46" s="111" t="e">
        <f ca="1">_xll.RiskPercentile($C$44,$AH46)</f>
        <v>#NAME?</v>
      </c>
      <c r="AM46" s="15" t="e">
        <f ca="1">_xll.RiskPercentile($G$44,$AH46)</f>
        <v>#NAME?</v>
      </c>
      <c r="AN46" s="126" t="e">
        <f ca="1">_xll.RiskPercentile($K$44,$AH46)</f>
        <v>#NAME?</v>
      </c>
      <c r="AO46" s="111" t="e">
        <f ca="1">_xll.RiskPercentile($O$44,$AH46)</f>
        <v>#NAME?</v>
      </c>
      <c r="AP46" s="129" t="e">
        <f ca="1">_xll.RiskPercentile($S$44,$AH46)</f>
        <v>#NAME?</v>
      </c>
      <c r="AQ46" s="87"/>
      <c r="AR46" s="87"/>
      <c r="AS46" s="87"/>
      <c r="AT46" s="87"/>
      <c r="AV46" s="154"/>
      <c r="AW46" s="154"/>
      <c r="AX46" s="154"/>
      <c r="AY46" s="154"/>
      <c r="AZ46" s="154"/>
      <c r="BA46" s="67"/>
      <c r="BB46" s="67"/>
    </row>
    <row r="47" spans="2:54" s="2" customFormat="1" x14ac:dyDescent="0.25">
      <c r="B47" s="39"/>
      <c r="C47" s="6"/>
      <c r="D47" s="28"/>
      <c r="F47" s="385"/>
      <c r="G47" s="9"/>
      <c r="H47" s="38"/>
      <c r="J47" s="39"/>
      <c r="K47" s="6"/>
      <c r="L47" s="38"/>
      <c r="N47" s="39"/>
      <c r="O47" s="6"/>
      <c r="P47" s="38"/>
      <c r="R47" s="39"/>
      <c r="S47" s="6"/>
      <c r="T47" s="38"/>
      <c r="V47" s="145"/>
      <c r="W47" s="76"/>
      <c r="X47" s="79"/>
      <c r="Y47" s="79"/>
      <c r="Z47" s="147"/>
      <c r="AA47" s="79"/>
      <c r="AB47" s="79"/>
      <c r="AC47" s="79"/>
      <c r="AD47" s="145"/>
      <c r="AE47" s="76"/>
      <c r="AF47" s="79"/>
      <c r="AH47" s="111">
        <v>0.9</v>
      </c>
      <c r="AI47" s="91" t="e">
        <f ca="1">_xll.RiskPercentile($AI$34,$AH47)</f>
        <v>#NAME?</v>
      </c>
      <c r="AJ47" s="95" t="e">
        <f ca="1">_xll.RiskPercentile($AJ$34,$AH47)</f>
        <v>#NAME?</v>
      </c>
      <c r="AK47" s="6"/>
      <c r="AL47" s="111" t="e">
        <f ca="1">_xll.RiskPercentile($C$44,$AH47)</f>
        <v>#NAME?</v>
      </c>
      <c r="AM47" s="15" t="e">
        <f ca="1">_xll.RiskPercentile($G$44,$AH47)</f>
        <v>#NAME?</v>
      </c>
      <c r="AN47" s="126" t="e">
        <f ca="1">_xll.RiskPercentile($K$44,$AH47)</f>
        <v>#NAME?</v>
      </c>
      <c r="AO47" s="111" t="e">
        <f ca="1">_xll.RiskPercentile($O$44,$AH47)</f>
        <v>#NAME?</v>
      </c>
      <c r="AP47" s="129" t="e">
        <f ca="1">_xll.RiskPercentile($S$44,$AH47)</f>
        <v>#NAME?</v>
      </c>
      <c r="AQ47" s="87"/>
      <c r="AR47" s="87"/>
      <c r="AS47" s="87"/>
      <c r="AT47" s="87"/>
      <c r="AV47" s="154"/>
      <c r="AW47" s="154"/>
      <c r="AX47" s="154"/>
      <c r="AY47" s="154"/>
      <c r="AZ47" s="154"/>
      <c r="BA47" s="67"/>
      <c r="BB47" s="67"/>
    </row>
    <row r="48" spans="2:54" s="2" customFormat="1" x14ac:dyDescent="0.25">
      <c r="B48" s="39"/>
      <c r="C48" s="6"/>
      <c r="D48" s="28"/>
      <c r="F48" s="385"/>
      <c r="G48" s="9"/>
      <c r="H48" s="38"/>
      <c r="J48" s="39"/>
      <c r="K48" s="6"/>
      <c r="L48" s="38"/>
      <c r="N48" s="39"/>
      <c r="O48" s="6"/>
      <c r="P48" s="38"/>
      <c r="R48" s="39"/>
      <c r="S48" s="6"/>
      <c r="T48" s="38"/>
      <c r="V48" s="145"/>
      <c r="W48" s="76"/>
      <c r="X48" s="79"/>
      <c r="Y48" s="79"/>
      <c r="Z48" s="147"/>
      <c r="AA48" s="79"/>
      <c r="AB48" s="79"/>
      <c r="AC48" s="79"/>
      <c r="AD48" s="145"/>
      <c r="AE48" s="76"/>
      <c r="AF48" s="79"/>
      <c r="AH48" s="111">
        <v>0.95</v>
      </c>
      <c r="AI48" s="91" t="e">
        <f ca="1">_xll.RiskPercentile($AI$34,$AH48)</f>
        <v>#NAME?</v>
      </c>
      <c r="AJ48" s="95" t="e">
        <f ca="1">_xll.RiskPercentile($AJ$34,$AH48)</f>
        <v>#NAME?</v>
      </c>
      <c r="AK48" s="6"/>
      <c r="AL48" s="111" t="e">
        <f ca="1">_xll.RiskPercentile($C$44,$AH48)</f>
        <v>#NAME?</v>
      </c>
      <c r="AM48" s="15" t="e">
        <f ca="1">_xll.RiskPercentile($G$44,$AH48)</f>
        <v>#NAME?</v>
      </c>
      <c r="AN48" s="126" t="e">
        <f ca="1">_xll.RiskPercentile($K$44,$AH48)</f>
        <v>#NAME?</v>
      </c>
      <c r="AO48" s="111" t="e">
        <f ca="1">_xll.RiskPercentile($O$44,$AH48)</f>
        <v>#NAME?</v>
      </c>
      <c r="AP48" s="129" t="e">
        <f ca="1">_xll.RiskPercentile($S$44,$AH48)</f>
        <v>#NAME?</v>
      </c>
      <c r="AQ48" s="87"/>
      <c r="AR48" s="87"/>
      <c r="AS48" s="87"/>
      <c r="AT48" s="87"/>
      <c r="AV48" s="154"/>
      <c r="AW48" s="154"/>
      <c r="AX48" s="154"/>
      <c r="AY48" s="154"/>
      <c r="AZ48" s="154"/>
      <c r="BA48" s="67"/>
      <c r="BB48" s="67"/>
    </row>
    <row r="49" spans="2:54" s="2" customFormat="1" x14ac:dyDescent="0.25">
      <c r="B49" s="39"/>
      <c r="C49" s="6"/>
      <c r="D49" s="28"/>
      <c r="F49" s="385"/>
      <c r="G49" s="9"/>
      <c r="H49" s="38"/>
      <c r="J49" s="39"/>
      <c r="K49" s="6"/>
      <c r="L49" s="38"/>
      <c r="N49" s="39"/>
      <c r="O49" s="6"/>
      <c r="P49" s="38"/>
      <c r="R49" s="39"/>
      <c r="S49" s="6"/>
      <c r="T49" s="38"/>
      <c r="V49" s="145"/>
      <c r="W49" s="76"/>
      <c r="X49" s="79"/>
      <c r="Y49" s="79"/>
      <c r="Z49" s="147"/>
      <c r="AA49" s="79"/>
      <c r="AB49" s="79"/>
      <c r="AC49" s="79"/>
      <c r="AD49" s="145"/>
      <c r="AE49" s="76"/>
      <c r="AF49" s="79"/>
      <c r="AH49" s="110">
        <v>0.99</v>
      </c>
      <c r="AI49" s="90" t="e">
        <f ca="1">_xll.RiskPercentile($AI$34,$AH49)</f>
        <v>#NAME?</v>
      </c>
      <c r="AJ49" s="94" t="e">
        <f ca="1">_xll.RiskPercentile($AJ$34,$AH49)</f>
        <v>#NAME?</v>
      </c>
      <c r="AK49" s="6"/>
      <c r="AL49" s="110" t="e">
        <f ca="1">_xll.RiskPercentile($C$44,$AH49)</f>
        <v>#NAME?</v>
      </c>
      <c r="AM49" s="20" t="e">
        <f ca="1">_xll.RiskPercentile($G$44,$AH49)</f>
        <v>#NAME?</v>
      </c>
      <c r="AN49" s="125" t="e">
        <f ca="1">_xll.RiskPercentile($K$44,$AH49)</f>
        <v>#NAME?</v>
      </c>
      <c r="AO49" s="110" t="e">
        <f ca="1">_xll.RiskPercentile($O$44,$AH49)</f>
        <v>#NAME?</v>
      </c>
      <c r="AP49" s="128" t="e">
        <f ca="1">_xll.RiskPercentile($S$44,$AH49)</f>
        <v>#NAME?</v>
      </c>
      <c r="AQ49" s="87"/>
      <c r="AR49" s="87"/>
      <c r="AS49" s="87"/>
      <c r="AT49" s="87"/>
      <c r="AV49" s="67"/>
      <c r="AW49" s="67"/>
      <c r="AX49" s="67"/>
      <c r="AY49" s="67"/>
      <c r="AZ49" s="67"/>
      <c r="BA49" s="67"/>
      <c r="BB49" s="67"/>
    </row>
    <row r="50" spans="2:54" s="2" customFormat="1" x14ac:dyDescent="0.25">
      <c r="B50" s="39"/>
      <c r="C50" s="6"/>
      <c r="D50" s="28"/>
      <c r="F50" s="385"/>
      <c r="G50" s="9"/>
      <c r="H50" s="38"/>
      <c r="J50" s="39"/>
      <c r="K50" s="6"/>
      <c r="L50" s="38"/>
      <c r="N50" s="39"/>
      <c r="O50" s="6"/>
      <c r="P50" s="38"/>
      <c r="R50" s="39"/>
      <c r="S50" s="6"/>
      <c r="T50" s="38"/>
      <c r="V50" s="145"/>
      <c r="W50" s="76"/>
      <c r="X50" s="79"/>
      <c r="Y50" s="79"/>
      <c r="Z50" s="147"/>
      <c r="AA50" s="79"/>
      <c r="AB50" s="79"/>
      <c r="AC50" s="79"/>
      <c r="AD50" s="145"/>
      <c r="AE50" s="76"/>
      <c r="AF50" s="79"/>
      <c r="AH50" s="17" t="s">
        <v>110</v>
      </c>
      <c r="AI50" s="93" t="e">
        <f ca="1">_xll.RiskMean($AI34)</f>
        <v>#NAME?</v>
      </c>
      <c r="AJ50" s="97" t="e">
        <f ca="1">_xll.RiskMean($AJ34)</f>
        <v>#NAME?</v>
      </c>
      <c r="AK50" s="7"/>
      <c r="AL50" s="113" t="e">
        <f ca="1">_xll.RiskMean($C$44)</f>
        <v>#NAME?</v>
      </c>
      <c r="AM50" s="89" t="e">
        <f ca="1">_xll.RiskMean($G$44)</f>
        <v>#NAME?</v>
      </c>
      <c r="AN50" s="119" t="e">
        <f ca="1">_xll.RiskMean($K$44)</f>
        <v>#NAME?</v>
      </c>
      <c r="AO50" s="113" t="e">
        <f ca="1">_xll.RiskMean($O$44)</f>
        <v>#NAME?</v>
      </c>
      <c r="AP50" s="131" t="e">
        <f ca="1">_xll.RiskMean($S$44)</f>
        <v>#NAME?</v>
      </c>
      <c r="AQ50" s="88"/>
      <c r="AR50" s="88"/>
      <c r="AS50" s="88"/>
      <c r="AT50" s="88"/>
      <c r="AV50" s="67"/>
      <c r="AW50" s="67"/>
      <c r="AX50" s="67"/>
      <c r="AY50" s="67"/>
      <c r="AZ50" s="67"/>
      <c r="BA50" s="67"/>
      <c r="BB50" s="67"/>
    </row>
    <row r="51" spans="2:54" s="2" customFormat="1" x14ac:dyDescent="0.25">
      <c r="B51" s="39"/>
      <c r="C51" s="6"/>
      <c r="D51" s="28"/>
      <c r="F51" s="39"/>
      <c r="G51" s="6"/>
      <c r="H51" s="28"/>
      <c r="J51" s="39"/>
      <c r="K51" s="6"/>
      <c r="L51" s="28"/>
      <c r="N51" s="39"/>
      <c r="O51" s="6"/>
      <c r="P51" s="28"/>
      <c r="R51" s="39"/>
      <c r="S51" s="6"/>
      <c r="T51" s="28"/>
      <c r="V51" s="147"/>
      <c r="W51" s="79"/>
      <c r="X51" s="79"/>
      <c r="Y51" s="79"/>
      <c r="Z51" s="147"/>
      <c r="AA51" s="79"/>
      <c r="AB51" s="79"/>
      <c r="AC51" s="79"/>
      <c r="AD51" s="147"/>
      <c r="AE51" s="79"/>
      <c r="AF51" s="79"/>
      <c r="AH51" s="17" t="s">
        <v>111</v>
      </c>
      <c r="AI51" s="93" t="e">
        <f ca="1">_xll.RiskStdDev($AI$34)</f>
        <v>#NAME?</v>
      </c>
      <c r="AJ51" s="97" t="e">
        <f ca="1">_xll.RiskStdDev($AJ$34)</f>
        <v>#NAME?</v>
      </c>
      <c r="AK51" s="7"/>
      <c r="AL51" s="113" t="e">
        <f ca="1">_xll.RiskStdDev($C$44)</f>
        <v>#NAME?</v>
      </c>
      <c r="AM51" s="89" t="e">
        <f ca="1">_xll.RiskStdDev($G$44)</f>
        <v>#NAME?</v>
      </c>
      <c r="AN51" s="119" t="e">
        <f ca="1">_xll.RiskStdDev($K$44)</f>
        <v>#NAME?</v>
      </c>
      <c r="AO51" s="113" t="e">
        <f ca="1">_xll.RiskStdDev($O$44)</f>
        <v>#NAME?</v>
      </c>
      <c r="AP51" s="131" t="e">
        <f ca="1">_xll.RiskStdDev($S$44)</f>
        <v>#NAME?</v>
      </c>
      <c r="AQ51" s="88"/>
      <c r="AR51" s="88"/>
      <c r="AS51" s="88"/>
      <c r="AT51" s="88"/>
      <c r="AV51" s="67"/>
      <c r="AW51" s="67"/>
      <c r="AX51" s="67"/>
      <c r="AY51" s="67"/>
      <c r="AZ51" s="67"/>
      <c r="BA51" s="67"/>
      <c r="BB51" s="67"/>
    </row>
    <row r="52" spans="2:54" s="2" customFormat="1" x14ac:dyDescent="0.25">
      <c r="B52" s="164"/>
      <c r="C52" s="165"/>
      <c r="D52" s="166"/>
      <c r="F52" s="164"/>
      <c r="G52" s="165"/>
      <c r="H52" s="166"/>
      <c r="J52" s="164"/>
      <c r="K52" s="165"/>
      <c r="L52" s="166"/>
      <c r="N52" s="164"/>
      <c r="O52" s="165"/>
      <c r="P52" s="166"/>
      <c r="R52" s="164"/>
      <c r="S52" s="165"/>
      <c r="T52" s="166"/>
      <c r="V52" s="163"/>
      <c r="W52" s="163"/>
      <c r="X52" s="163"/>
      <c r="Y52" s="79"/>
      <c r="Z52" s="163"/>
      <c r="AA52" s="163"/>
      <c r="AB52" s="163"/>
      <c r="AC52" s="79"/>
      <c r="AD52" s="163"/>
      <c r="AE52" s="163"/>
      <c r="AF52" s="163"/>
      <c r="AH52" s="29"/>
      <c r="AI52" s="30"/>
      <c r="AJ52" s="30"/>
      <c r="AK52" s="49"/>
      <c r="AL52" s="30"/>
      <c r="AM52" s="30"/>
      <c r="AN52" s="30"/>
      <c r="AO52" s="30"/>
      <c r="AP52" s="30"/>
      <c r="AQ52" s="79"/>
      <c r="AR52" s="79"/>
      <c r="AS52" s="79"/>
      <c r="AT52" s="79"/>
      <c r="AV52" s="67"/>
      <c r="AW52" s="67"/>
      <c r="AX52" s="67"/>
      <c r="AY52" s="67"/>
      <c r="AZ52" s="67"/>
      <c r="BA52" s="67"/>
      <c r="BB52" s="67"/>
    </row>
    <row r="53" spans="2:54" s="2" customFormat="1" x14ac:dyDescent="0.25">
      <c r="B53" s="39"/>
      <c r="C53" s="6"/>
      <c r="D53" s="28"/>
      <c r="F53" s="36"/>
      <c r="G53" s="37"/>
      <c r="H53" s="38"/>
      <c r="J53" s="36"/>
      <c r="K53" s="37"/>
      <c r="L53" s="38"/>
      <c r="N53" s="36"/>
      <c r="O53" s="37"/>
      <c r="P53" s="38"/>
      <c r="R53" s="36"/>
      <c r="S53" s="37"/>
      <c r="T53" s="38"/>
      <c r="V53" s="147"/>
      <c r="W53" s="79"/>
      <c r="X53" s="79"/>
      <c r="Y53" s="79"/>
      <c r="Z53" s="147"/>
      <c r="AA53" s="79"/>
      <c r="AB53" s="79"/>
      <c r="AC53" s="79"/>
      <c r="AD53" s="147"/>
      <c r="AE53" s="79"/>
      <c r="AF53" s="79"/>
    </row>
    <row r="54" spans="2:54" s="25" customFormat="1" ht="211.5" customHeight="1" x14ac:dyDescent="0.25">
      <c r="B54" s="41" t="e">
        <f ca="1">_xll.RiskResultsGraph(C44,B54:D54)</f>
        <v>#NAME?</v>
      </c>
      <c r="C54" s="42"/>
      <c r="D54" s="43"/>
      <c r="F54" s="41" t="e">
        <f ca="1">_xll.RiskResultsGraph(G44,F54:H54)</f>
        <v>#NAME?</v>
      </c>
      <c r="G54" s="42"/>
      <c r="H54" s="43"/>
      <c r="J54" s="41" t="e">
        <f ca="1">_xll.RiskResultsGraph(K44,J54:L54)</f>
        <v>#NAME?</v>
      </c>
      <c r="K54" s="42"/>
      <c r="L54" s="43"/>
      <c r="N54" s="41" t="e">
        <f ca="1">_xll.RiskResultsGraph(O44,N54:P54)</f>
        <v>#NAME?</v>
      </c>
      <c r="O54" s="42"/>
      <c r="P54" s="43"/>
      <c r="R54" s="41" t="e">
        <f ca="1">_xll.RiskResultsGraph(S44,R54:T54)</f>
        <v>#NAME?</v>
      </c>
      <c r="S54" s="42"/>
      <c r="T54" s="43"/>
      <c r="V54" s="148"/>
      <c r="W54" s="77"/>
      <c r="X54" s="77"/>
      <c r="Y54" s="77"/>
      <c r="Z54" s="148"/>
      <c r="AA54" s="77"/>
      <c r="AB54" s="77"/>
      <c r="AC54" s="77"/>
      <c r="AD54" s="148"/>
      <c r="AE54" s="77"/>
      <c r="AF54" s="77"/>
      <c r="AH54" s="45" t="e">
        <f ca="1">_xll.RiskResultsGraph(AJ34,AH54:AK54)</f>
        <v>#NAME?</v>
      </c>
      <c r="AI54" s="46"/>
      <c r="AJ54" s="46"/>
      <c r="AK54" s="46"/>
      <c r="AL54" s="46"/>
      <c r="AM54" s="46"/>
      <c r="AN54" s="46"/>
      <c r="AO54" s="46"/>
      <c r="AP54" s="46"/>
      <c r="AQ54" s="1"/>
      <c r="AR54" s="1"/>
      <c r="AS54" s="1"/>
      <c r="AT54" s="1"/>
      <c r="AV54" s="73"/>
      <c r="AW54" s="73"/>
      <c r="AX54" s="73"/>
      <c r="AY54" s="73"/>
      <c r="AZ54" s="73"/>
      <c r="BA54" s="73"/>
      <c r="BB54" s="73"/>
    </row>
    <row r="55" spans="2:54" s="2" customFormat="1" ht="211.5" customHeight="1" x14ac:dyDescent="0.25">
      <c r="B55" s="36"/>
      <c r="C55" s="37"/>
      <c r="D55" s="38"/>
      <c r="F55" s="36"/>
      <c r="G55" s="37"/>
      <c r="H55" s="38"/>
      <c r="J55" s="36"/>
      <c r="K55" s="37"/>
      <c r="L55" s="38"/>
      <c r="N55" s="36"/>
      <c r="O55" s="37"/>
      <c r="P55" s="38"/>
      <c r="R55" s="36"/>
      <c r="S55" s="37"/>
      <c r="T55" s="38"/>
      <c r="V55" s="147"/>
      <c r="W55" s="79"/>
      <c r="X55" s="79"/>
      <c r="Y55" s="79"/>
      <c r="Z55" s="147"/>
      <c r="AA55" s="79"/>
      <c r="AB55" s="79"/>
      <c r="AC55" s="79"/>
      <c r="AD55" s="147"/>
      <c r="AE55" s="79"/>
      <c r="AF55" s="79"/>
      <c r="AH55" s="47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V55" s="67"/>
      <c r="AW55" s="67"/>
      <c r="AX55" s="67"/>
      <c r="AY55" s="67"/>
      <c r="AZ55" s="67"/>
      <c r="BA55" s="67"/>
      <c r="BB55" s="67"/>
    </row>
    <row r="56" spans="2:54" s="2" customFormat="1" x14ac:dyDescent="0.25">
      <c r="B56" s="44"/>
      <c r="C56" s="30"/>
      <c r="D56" s="31"/>
      <c r="F56" s="44"/>
      <c r="G56" s="30"/>
      <c r="H56" s="31"/>
      <c r="J56" s="44"/>
      <c r="K56" s="30"/>
      <c r="L56" s="31"/>
      <c r="N56" s="44"/>
      <c r="O56" s="30"/>
      <c r="P56" s="31"/>
      <c r="R56" s="44"/>
      <c r="S56" s="30"/>
      <c r="T56" s="31"/>
      <c r="V56" s="147"/>
      <c r="W56" s="79"/>
      <c r="X56" s="79"/>
      <c r="Y56" s="79"/>
      <c r="Z56" s="147"/>
      <c r="AA56" s="79"/>
      <c r="AB56" s="79"/>
      <c r="AC56" s="79"/>
      <c r="AD56" s="147"/>
      <c r="AE56" s="79"/>
      <c r="AF56" s="79"/>
      <c r="AH56" s="48"/>
      <c r="AI56" s="49"/>
      <c r="AJ56" s="49"/>
      <c r="AK56" s="49"/>
      <c r="AL56" s="49"/>
      <c r="AM56" s="49"/>
      <c r="AN56" s="49"/>
      <c r="AO56" s="49"/>
      <c r="AP56" s="49"/>
      <c r="AQ56" s="6"/>
      <c r="AR56" s="6"/>
      <c r="AS56" s="6"/>
      <c r="AT56" s="6"/>
      <c r="AV56" s="67"/>
      <c r="AW56" s="67"/>
      <c r="AX56" s="67"/>
      <c r="AY56" s="67"/>
      <c r="AZ56" s="67"/>
      <c r="BA56" s="67"/>
      <c r="BB56" s="67"/>
    </row>
    <row r="57" spans="2:54" s="2" customFormat="1" x14ac:dyDescent="0.25">
      <c r="B57" s="10"/>
      <c r="F57" s="10"/>
      <c r="J57" s="10"/>
      <c r="N57" s="10"/>
      <c r="R57" s="10"/>
      <c r="V57" s="147"/>
      <c r="W57" s="79"/>
      <c r="X57" s="79"/>
      <c r="Y57" s="79"/>
      <c r="Z57" s="147"/>
      <c r="AA57" s="79"/>
      <c r="AB57" s="79"/>
      <c r="AD57" s="10"/>
      <c r="AH57" s="10"/>
      <c r="AL57" s="10"/>
      <c r="AM57" s="10"/>
      <c r="AN57" s="10"/>
      <c r="AO57" s="10"/>
      <c r="AP57" s="10"/>
    </row>
    <row r="58" spans="2:54" s="51" customFormat="1" ht="36.75" customHeight="1" x14ac:dyDescent="0.3">
      <c r="B58" s="169"/>
      <c r="C58" s="169"/>
      <c r="D58" s="169"/>
      <c r="E58" s="138"/>
      <c r="F58" s="168"/>
      <c r="G58" s="169"/>
      <c r="H58" s="169"/>
      <c r="I58" s="138"/>
      <c r="J58" s="423" t="s">
        <v>151</v>
      </c>
      <c r="K58" s="424"/>
      <c r="L58" s="425"/>
      <c r="M58" s="52"/>
      <c r="N58" s="427"/>
      <c r="O58" s="427"/>
      <c r="P58" s="427"/>
      <c r="Q58" s="139"/>
      <c r="R58" s="423" t="s">
        <v>151</v>
      </c>
      <c r="S58" s="424"/>
      <c r="T58" s="425"/>
      <c r="U58" s="139"/>
      <c r="V58" s="423" t="s">
        <v>151</v>
      </c>
      <c r="W58" s="424"/>
      <c r="X58" s="425"/>
      <c r="Y58" s="139"/>
      <c r="Z58" s="423" t="s">
        <v>151</v>
      </c>
      <c r="AA58" s="424"/>
      <c r="AB58" s="425"/>
      <c r="AC58" s="139"/>
      <c r="AD58" s="423" t="s">
        <v>151</v>
      </c>
      <c r="AE58" s="424"/>
      <c r="AF58" s="425"/>
      <c r="AH58" s="448" t="s">
        <v>180</v>
      </c>
      <c r="AI58" s="448"/>
      <c r="AJ58" s="448"/>
      <c r="AK58" s="448"/>
      <c r="AL58" s="448"/>
      <c r="AM58" s="448"/>
      <c r="AN58" s="448"/>
      <c r="AO58" s="448"/>
      <c r="AP58" s="448"/>
      <c r="AQ58" s="448"/>
      <c r="AR58" s="448"/>
      <c r="AS58" s="448"/>
      <c r="AT58" s="448"/>
      <c r="AV58" s="429" t="s">
        <v>180</v>
      </c>
      <c r="AW58" s="430"/>
      <c r="AX58" s="430"/>
      <c r="AY58" s="430"/>
      <c r="AZ58" s="430"/>
      <c r="BA58" s="430"/>
      <c r="BB58" s="431"/>
    </row>
    <row r="59" spans="2:54" s="51" customFormat="1" ht="36.75" customHeight="1" x14ac:dyDescent="0.3">
      <c r="B59" s="169"/>
      <c r="C59" s="169"/>
      <c r="D59" s="169"/>
      <c r="E59" s="138"/>
      <c r="F59" s="168"/>
      <c r="G59" s="169"/>
      <c r="H59" s="169"/>
      <c r="I59" s="138"/>
      <c r="J59" s="435" t="s">
        <v>244</v>
      </c>
      <c r="K59" s="436"/>
      <c r="L59" s="437"/>
      <c r="M59" s="52"/>
      <c r="N59" s="415"/>
      <c r="O59" s="415"/>
      <c r="P59" s="415"/>
      <c r="Q59" s="139"/>
      <c r="R59" s="435" t="s">
        <v>239</v>
      </c>
      <c r="S59" s="436"/>
      <c r="T59" s="437"/>
      <c r="U59" s="139"/>
      <c r="V59" s="435" t="s">
        <v>240</v>
      </c>
      <c r="W59" s="436"/>
      <c r="X59" s="437"/>
      <c r="Y59" s="139"/>
      <c r="Z59" s="435" t="s">
        <v>241</v>
      </c>
      <c r="AA59" s="436"/>
      <c r="AB59" s="437"/>
      <c r="AC59" s="139"/>
      <c r="AD59" s="435" t="s">
        <v>237</v>
      </c>
      <c r="AE59" s="436"/>
      <c r="AF59" s="437"/>
      <c r="AH59" s="277" t="s">
        <v>274</v>
      </c>
      <c r="AI59" s="269" t="e">
        <f ca="1">_xll.RiskOutput("A2_S_N2_Factor_EstH_Straw")+C44*G44/K44*K69*O44*S69*W69*AA69*AE69</f>
        <v>#NAME?</v>
      </c>
      <c r="AJ59" s="269" t="e">
        <f ca="1">_xll.RiskOutput("A2_S_N2_EstH_Straw")+$AJ$7*C44*G44/K44*K69*O44*S69*W69*AA69*AE69</f>
        <v>#NAME?</v>
      </c>
      <c r="AK59" s="270" t="s">
        <v>281</v>
      </c>
      <c r="AL59" s="230"/>
      <c r="AM59" s="230"/>
      <c r="AN59" s="230"/>
      <c r="AO59" s="230"/>
      <c r="AP59" s="230"/>
      <c r="AQ59" s="230"/>
      <c r="AR59" s="230"/>
      <c r="AS59" s="230"/>
      <c r="AT59" s="230"/>
      <c r="AV59" s="68" t="s">
        <v>84</v>
      </c>
      <c r="AW59" s="69"/>
      <c r="AX59" s="69"/>
      <c r="AY59" s="69"/>
      <c r="AZ59" s="69"/>
      <c r="BA59" s="69"/>
      <c r="BB59" s="69"/>
    </row>
    <row r="60" spans="2:54" s="2" customFormat="1" ht="33.75" customHeight="1" x14ac:dyDescent="0.25">
      <c r="B60" s="162"/>
      <c r="C60" s="162"/>
      <c r="D60" s="162"/>
      <c r="E60" s="79"/>
      <c r="F60" s="162"/>
      <c r="G60" s="162"/>
      <c r="H60" s="162"/>
      <c r="I60" s="79"/>
      <c r="J60" s="416" t="s">
        <v>246</v>
      </c>
      <c r="K60" s="417"/>
      <c r="L60" s="418"/>
      <c r="N60" s="422"/>
      <c r="O60" s="422"/>
      <c r="P60" s="422"/>
      <c r="Q60" s="79"/>
      <c r="R60" s="416" t="s">
        <v>122</v>
      </c>
      <c r="S60" s="417"/>
      <c r="T60" s="418"/>
      <c r="U60" s="79"/>
      <c r="V60" s="416" t="s">
        <v>217</v>
      </c>
      <c r="W60" s="417"/>
      <c r="X60" s="418"/>
      <c r="Y60" s="79"/>
      <c r="Z60" s="416" t="s">
        <v>247</v>
      </c>
      <c r="AA60" s="417"/>
      <c r="AB60" s="418"/>
      <c r="AC60" s="79"/>
      <c r="AD60" s="416" t="s">
        <v>123</v>
      </c>
      <c r="AE60" s="417"/>
      <c r="AF60" s="418"/>
      <c r="AH60" s="231"/>
      <c r="AI60" s="231"/>
      <c r="AJ60" s="231"/>
      <c r="AK60" s="268" t="s">
        <v>288</v>
      </c>
      <c r="AL60" s="231"/>
      <c r="AM60" s="231"/>
      <c r="AN60" s="332"/>
      <c r="AO60" s="231"/>
      <c r="AP60" s="231"/>
      <c r="AQ60" s="231"/>
      <c r="AR60" s="231"/>
      <c r="AS60" s="231"/>
      <c r="AT60" s="231"/>
      <c r="AV60" s="67"/>
      <c r="AW60" s="67"/>
      <c r="AX60" s="67"/>
      <c r="AY60" s="67"/>
      <c r="AZ60" s="67"/>
      <c r="BA60" s="67"/>
      <c r="BB60" s="67"/>
    </row>
    <row r="61" spans="2:54" s="2" customFormat="1" x14ac:dyDescent="0.25">
      <c r="B61" s="147"/>
      <c r="C61" s="79"/>
      <c r="D61" s="79"/>
      <c r="E61" s="79"/>
      <c r="F61" s="140"/>
      <c r="G61" s="76"/>
      <c r="H61" s="141"/>
      <c r="I61" s="79"/>
      <c r="J61" s="32"/>
      <c r="K61" s="9"/>
      <c r="L61" s="33"/>
      <c r="N61" s="180"/>
      <c r="O61" s="176"/>
      <c r="P61" s="181"/>
      <c r="Q61" s="79"/>
      <c r="R61" s="32"/>
      <c r="S61" s="9"/>
      <c r="T61" s="33"/>
      <c r="U61" s="79"/>
      <c r="V61" s="32"/>
      <c r="W61" s="9"/>
      <c r="X61" s="33"/>
      <c r="Y61" s="79"/>
      <c r="Z61" s="32"/>
      <c r="AA61" s="9"/>
      <c r="AB61" s="33"/>
      <c r="AC61" s="79"/>
      <c r="AD61" s="32"/>
      <c r="AE61" s="9"/>
      <c r="AF61" s="33"/>
      <c r="AH61" s="70" t="s">
        <v>90</v>
      </c>
      <c r="AI61" s="6" t="s">
        <v>311</v>
      </c>
      <c r="AJ61" s="232" t="str">
        <f>AH59</f>
        <v>N2_EstH_straw=</v>
      </c>
      <c r="AK61" s="6"/>
      <c r="AL61" s="232" t="str">
        <f>B44</f>
        <v>S_B1_Surv_Stor</v>
      </c>
      <c r="AM61" s="232" t="str">
        <f>F44</f>
        <v>S_B2a_Surv_RROpreplantCyL</v>
      </c>
      <c r="AN61" s="232" t="str">
        <f>J44</f>
        <v>S_B3a_Conv_Packs2ha</v>
      </c>
      <c r="AO61" s="232" t="str">
        <f>J69</f>
        <v>S_B3b_Conv_Runner2ha</v>
      </c>
      <c r="AP61" s="232" t="str">
        <f>N44</f>
        <v>S_B4_Surv_RROpostPlant</v>
      </c>
      <c r="AQ61" s="232" t="str">
        <f>R69</f>
        <v>S_B2b_Surv_RROprefruitH</v>
      </c>
      <c r="AR61" s="232" t="str">
        <f>V69</f>
        <v>S_B2c_Prop_TransfRun</v>
      </c>
      <c r="AS61" s="232" t="str">
        <f>Z69</f>
        <v>S_B3c_Conv_InfRun2ha</v>
      </c>
      <c r="AT61" s="232" t="str">
        <f>AD69</f>
        <v>S_B5b_Suit_EnvironH</v>
      </c>
      <c r="AV61" s="70" t="s">
        <v>91</v>
      </c>
      <c r="AW61" s="70" t="s">
        <v>92</v>
      </c>
      <c r="AX61" s="70" t="s">
        <v>93</v>
      </c>
      <c r="AY61" s="70" t="s">
        <v>94</v>
      </c>
      <c r="AZ61" s="70" t="s">
        <v>95</v>
      </c>
      <c r="BA61" s="70" t="s">
        <v>96</v>
      </c>
      <c r="BB61" s="70" t="s">
        <v>97</v>
      </c>
    </row>
    <row r="62" spans="2:54" s="2" customFormat="1" x14ac:dyDescent="0.25">
      <c r="B62" s="140"/>
      <c r="C62" s="76"/>
      <c r="D62" s="141"/>
      <c r="E62" s="79"/>
      <c r="F62" s="140"/>
      <c r="G62" s="76"/>
      <c r="H62" s="141"/>
      <c r="I62" s="79"/>
      <c r="J62" s="32" t="str">
        <f>J59</f>
        <v>S_B3b_Conv_Runner2ha</v>
      </c>
      <c r="K62" s="4" t="s">
        <v>98</v>
      </c>
      <c r="L62" s="33" t="s">
        <v>99</v>
      </c>
      <c r="N62" s="180"/>
      <c r="O62" s="176"/>
      <c r="P62" s="181"/>
      <c r="Q62" s="79"/>
      <c r="R62" s="32" t="str">
        <f>R59</f>
        <v>S_B2b_Surv_RROprefruitH</v>
      </c>
      <c r="S62" s="4" t="s">
        <v>98</v>
      </c>
      <c r="T62" s="33" t="s">
        <v>99</v>
      </c>
      <c r="U62" s="79"/>
      <c r="V62" s="32" t="str">
        <f>V59</f>
        <v>S_B2c_Prop_TransfRun</v>
      </c>
      <c r="W62" s="4" t="s">
        <v>98</v>
      </c>
      <c r="X62" s="33" t="s">
        <v>99</v>
      </c>
      <c r="Y62" s="79"/>
      <c r="Z62" s="32" t="str">
        <f>Z59</f>
        <v>S_B3c_Conv_InfRun2ha</v>
      </c>
      <c r="AA62" s="4" t="s">
        <v>98</v>
      </c>
      <c r="AB62" s="33" t="s">
        <v>99</v>
      </c>
      <c r="AC62" s="79"/>
      <c r="AD62" s="32" t="str">
        <f>AD59</f>
        <v>S_B5b_Suit_EnvironH</v>
      </c>
      <c r="AE62" s="4" t="s">
        <v>98</v>
      </c>
      <c r="AF62" s="33" t="s">
        <v>99</v>
      </c>
      <c r="AH62" s="110">
        <v>0.01</v>
      </c>
      <c r="AI62" s="90" t="e">
        <f ca="1">_xll.RiskPercentile($AI$59,$AH62)</f>
        <v>#NAME?</v>
      </c>
      <c r="AJ62" s="94" t="e">
        <f ca="1">_xll.RiskPercentile($AJ$59,$AH62)</f>
        <v>#NAME?</v>
      </c>
      <c r="AK62" s="6"/>
      <c r="AL62" s="110" t="e">
        <f ca="1">_xll.RiskPercentile($C$44,$AH62)</f>
        <v>#NAME?</v>
      </c>
      <c r="AM62" s="20" t="e">
        <f ca="1">_xll.RiskPercentile($G$44,$AH62)</f>
        <v>#NAME?</v>
      </c>
      <c r="AN62" s="60" t="e">
        <f ca="1">_xll.RiskPercentile($K$44,$AH62)</f>
        <v>#NAME?</v>
      </c>
      <c r="AO62" s="60" t="e">
        <f ca="1">_xll.RiskPercentile($K$69,$AH62)</f>
        <v>#NAME?</v>
      </c>
      <c r="AP62" s="110" t="e">
        <f ca="1">_xll.RiskPercentile($O$44,$AH62)</f>
        <v>#NAME?</v>
      </c>
      <c r="AQ62" s="110" t="e">
        <f ca="1">_xll.RiskPercentile($S$69,$AH62)</f>
        <v>#NAME?</v>
      </c>
      <c r="AR62" s="110" t="e">
        <f ca="1">_xll.RiskPercentile($W$69,$AH62)</f>
        <v>#NAME?</v>
      </c>
      <c r="AS62" s="56" t="e">
        <f ca="1">_xll.RiskPercentile($AA$69,$AH62)</f>
        <v>#NAME?</v>
      </c>
      <c r="AT62" s="110" t="e">
        <f ca="1">_xll.RiskPercentile($AE$69,$AH62)</f>
        <v>#NAME?</v>
      </c>
      <c r="AV62" s="72"/>
      <c r="AW62" s="72"/>
      <c r="AX62" s="72"/>
      <c r="AY62" s="72"/>
      <c r="AZ62" s="72">
        <v>0.2</v>
      </c>
      <c r="BA62" s="72">
        <f>AZ62^2</f>
        <v>4.0000000000000008E-2</v>
      </c>
      <c r="BB62" s="394">
        <f>BA62/$BA$68</f>
        <v>0.22058255853709643</v>
      </c>
    </row>
    <row r="63" spans="2:54" s="2" customFormat="1" x14ac:dyDescent="0.25">
      <c r="B63" s="161"/>
      <c r="C63" s="76"/>
      <c r="D63" s="143"/>
      <c r="E63" s="79"/>
      <c r="F63" s="142"/>
      <c r="G63" s="76"/>
      <c r="H63" s="143"/>
      <c r="I63" s="79"/>
      <c r="J63" s="382"/>
      <c r="K63" s="4">
        <v>0.01</v>
      </c>
      <c r="L63" s="135" t="e">
        <f ca="1">_xll.RiskPercentile(K69,K63)</f>
        <v>#NAME?</v>
      </c>
      <c r="N63" s="212"/>
      <c r="O63" s="176"/>
      <c r="P63" s="200"/>
      <c r="Q63" s="79"/>
      <c r="R63" s="385"/>
      <c r="S63" s="4">
        <v>0.01</v>
      </c>
      <c r="T63" s="256" t="e">
        <f ca="1">_xll.RiskPercentile(S69,S63)</f>
        <v>#NAME?</v>
      </c>
      <c r="U63" s="79"/>
      <c r="V63" s="98"/>
      <c r="W63" s="252">
        <v>0.01</v>
      </c>
      <c r="X63" s="248" t="e">
        <f ca="1">_xll.RiskPercentile(W69,W63)</f>
        <v>#NAME?</v>
      </c>
      <c r="Y63" s="79"/>
      <c r="Z63" s="105"/>
      <c r="AA63" s="4">
        <v>0.01</v>
      </c>
      <c r="AB63" s="207" t="e">
        <f ca="1">_xll.RiskPercentile(AA69,AA63)</f>
        <v>#NAME?</v>
      </c>
      <c r="AC63" s="79"/>
      <c r="AD63" s="105"/>
      <c r="AE63" s="4">
        <v>0.01</v>
      </c>
      <c r="AF63" s="132" t="e">
        <f ca="1">_xll.RiskPercentile(AE69,AE63)</f>
        <v>#NAME?</v>
      </c>
      <c r="AH63" s="111">
        <v>0.05</v>
      </c>
      <c r="AI63" s="91" t="e">
        <f ca="1">_xll.RiskPercentile($AI$59,$AH63)</f>
        <v>#NAME?</v>
      </c>
      <c r="AJ63" s="95" t="e">
        <f ca="1">_xll.RiskPercentile($AJ$59,$AH63)</f>
        <v>#NAME?</v>
      </c>
      <c r="AK63" s="6"/>
      <c r="AL63" s="111" t="e">
        <f ca="1">_xll.RiskPercentile($C$44,$AH63)</f>
        <v>#NAME?</v>
      </c>
      <c r="AM63" s="15" t="e">
        <f ca="1">_xll.RiskPercentile($G$44,$AH63)</f>
        <v>#NAME?</v>
      </c>
      <c r="AN63" s="61" t="e">
        <f ca="1">_xll.RiskPercentile($K$44,$AH63)</f>
        <v>#NAME?</v>
      </c>
      <c r="AO63" s="61" t="e">
        <f ca="1">_xll.RiskPercentile($K$69,$AH63)</f>
        <v>#NAME?</v>
      </c>
      <c r="AP63" s="111" t="e">
        <f ca="1">_xll.RiskPercentile($O$44,$AH63)</f>
        <v>#NAME?</v>
      </c>
      <c r="AQ63" s="111" t="e">
        <f ca="1">_xll.RiskPercentile($S$69,$AH63)</f>
        <v>#NAME?</v>
      </c>
      <c r="AR63" s="111" t="e">
        <f ca="1">_xll.RiskPercentile($W$69,$AH63)</f>
        <v>#NAME?</v>
      </c>
      <c r="AS63" s="57" t="e">
        <f ca="1">_xll.RiskPercentile($AA$69,$AH63)</f>
        <v>#NAME?</v>
      </c>
      <c r="AT63" s="111" t="e">
        <f ca="1">_xll.RiskPercentile($AE$69,$AH63)</f>
        <v>#NAME?</v>
      </c>
      <c r="AV63" s="72"/>
      <c r="AW63" s="72"/>
      <c r="AX63" s="72"/>
      <c r="AY63" s="72"/>
      <c r="AZ63" s="72">
        <v>0.192</v>
      </c>
      <c r="BA63" s="72">
        <f>AZ63^2</f>
        <v>3.6864000000000001E-2</v>
      </c>
      <c r="BB63" s="394">
        <f t="shared" ref="BB63:BB68" si="1">BA63/$BA$68</f>
        <v>0.20328888594778804</v>
      </c>
    </row>
    <row r="64" spans="2:54" s="2" customFormat="1" x14ac:dyDescent="0.25">
      <c r="B64" s="161"/>
      <c r="C64" s="76"/>
      <c r="D64" s="143"/>
      <c r="E64" s="79"/>
      <c r="F64" s="142"/>
      <c r="G64" s="76"/>
      <c r="H64" s="143"/>
      <c r="I64" s="79"/>
      <c r="J64" s="382"/>
      <c r="K64" s="4">
        <v>0.25</v>
      </c>
      <c r="L64" s="135" t="e">
        <f ca="1">_xll.RiskPercentile(K69,K64)</f>
        <v>#NAME?</v>
      </c>
      <c r="N64" s="212"/>
      <c r="O64" s="176"/>
      <c r="P64" s="200"/>
      <c r="Q64" s="79"/>
      <c r="R64" s="385"/>
      <c r="S64" s="4">
        <v>0.25</v>
      </c>
      <c r="T64" s="256" t="e">
        <f ca="1">_xll.RiskPercentile(S69,S64)</f>
        <v>#NAME?</v>
      </c>
      <c r="U64" s="79"/>
      <c r="V64" s="98"/>
      <c r="W64" s="252">
        <v>0.25</v>
      </c>
      <c r="X64" s="248" t="e">
        <f ca="1">_xll.RiskPercentile(W69,W64)</f>
        <v>#NAME?</v>
      </c>
      <c r="Y64" s="79"/>
      <c r="Z64" s="105"/>
      <c r="AA64" s="4">
        <v>0.25</v>
      </c>
      <c r="AB64" s="207" t="e">
        <f ca="1">_xll.RiskPercentile(AA69,AA64)</f>
        <v>#NAME?</v>
      </c>
      <c r="AC64" s="79"/>
      <c r="AD64" s="105"/>
      <c r="AE64" s="4">
        <v>0.25</v>
      </c>
      <c r="AF64" s="132" t="e">
        <f ca="1">_xll.RiskPercentile(AE69,AE64)</f>
        <v>#NAME?</v>
      </c>
      <c r="AH64" s="111">
        <v>0.1</v>
      </c>
      <c r="AI64" s="91" t="e">
        <f ca="1">_xll.RiskPercentile($AI$59,$AH64)</f>
        <v>#NAME?</v>
      </c>
      <c r="AJ64" s="95" t="e">
        <f ca="1">_xll.RiskPercentile($AJ$59,$AH64)</f>
        <v>#NAME?</v>
      </c>
      <c r="AK64" s="6"/>
      <c r="AL64" s="111" t="e">
        <f ca="1">_xll.RiskPercentile($C$44,$AH64)</f>
        <v>#NAME?</v>
      </c>
      <c r="AM64" s="15" t="e">
        <f ca="1">_xll.RiskPercentile($G$44,$AH64)</f>
        <v>#NAME?</v>
      </c>
      <c r="AN64" s="61" t="e">
        <f ca="1">_xll.RiskPercentile($K$44,$AH64)</f>
        <v>#NAME?</v>
      </c>
      <c r="AO64" s="61" t="e">
        <f ca="1">_xll.RiskPercentile($K$69,$AH64)</f>
        <v>#NAME?</v>
      </c>
      <c r="AP64" s="111" t="e">
        <f ca="1">_xll.RiskPercentile($O$44,$AH64)</f>
        <v>#NAME?</v>
      </c>
      <c r="AQ64" s="111" t="e">
        <f ca="1">_xll.RiskPercentile($S$69,$AH64)</f>
        <v>#NAME?</v>
      </c>
      <c r="AR64" s="111" t="e">
        <f ca="1">_xll.RiskPercentile($W$69,$AH64)</f>
        <v>#NAME?</v>
      </c>
      <c r="AS64" s="57" t="e">
        <f ca="1">_xll.RiskPercentile($AA$69,$AH64)</f>
        <v>#NAME?</v>
      </c>
      <c r="AT64" s="111" t="e">
        <f ca="1">_xll.RiskPercentile($AE$69,$AH64)</f>
        <v>#NAME?</v>
      </c>
      <c r="AV64" s="72"/>
      <c r="AW64" s="72"/>
      <c r="AX64" s="72"/>
      <c r="AY64" s="72"/>
      <c r="AZ64" s="72">
        <v>0.189</v>
      </c>
      <c r="BA64" s="72">
        <f>AZ64^2</f>
        <v>3.5721000000000003E-2</v>
      </c>
      <c r="BB64" s="394">
        <f t="shared" si="1"/>
        <v>0.19698573933759053</v>
      </c>
    </row>
    <row r="65" spans="2:54" s="2" customFormat="1" x14ac:dyDescent="0.25">
      <c r="B65" s="161"/>
      <c r="C65" s="76"/>
      <c r="D65" s="143"/>
      <c r="E65" s="79"/>
      <c r="F65" s="142"/>
      <c r="G65" s="76"/>
      <c r="H65" s="143"/>
      <c r="I65" s="79"/>
      <c r="J65" s="382"/>
      <c r="K65" s="4">
        <v>0.5</v>
      </c>
      <c r="L65" s="135" t="e">
        <f ca="1">_xll.RiskPercentile(K69,K65)</f>
        <v>#NAME?</v>
      </c>
      <c r="N65" s="212"/>
      <c r="O65" s="176"/>
      <c r="P65" s="200"/>
      <c r="Q65" s="79"/>
      <c r="R65" s="385"/>
      <c r="S65" s="4">
        <v>0.5</v>
      </c>
      <c r="T65" s="256" t="e">
        <f ca="1">_xll.RiskPercentile(S69,S65)</f>
        <v>#NAME?</v>
      </c>
      <c r="U65" s="79"/>
      <c r="V65" s="98"/>
      <c r="W65" s="252">
        <v>0.5</v>
      </c>
      <c r="X65" s="248" t="e">
        <f ca="1">_xll.RiskPercentile(W69,W65)</f>
        <v>#NAME?</v>
      </c>
      <c r="Y65" s="79"/>
      <c r="Z65" s="105"/>
      <c r="AA65" s="4">
        <v>0.5</v>
      </c>
      <c r="AB65" s="207" t="e">
        <f ca="1">_xll.RiskPercentile(AA69,AA65)</f>
        <v>#NAME?</v>
      </c>
      <c r="AC65" s="79"/>
      <c r="AD65" s="105"/>
      <c r="AE65" s="4">
        <v>0.5</v>
      </c>
      <c r="AF65" s="132" t="e">
        <f ca="1">_xll.RiskPercentile(AE69,AE65)</f>
        <v>#NAME?</v>
      </c>
      <c r="AH65" s="111">
        <v>0.16600000000000001</v>
      </c>
      <c r="AI65" s="91" t="e">
        <f ca="1">_xll.RiskPercentile($AI$59,$AH65)</f>
        <v>#NAME?</v>
      </c>
      <c r="AJ65" s="95" t="e">
        <f ca="1">_xll.RiskPercentile($AJ$59,$AH65)</f>
        <v>#NAME?</v>
      </c>
      <c r="AK65" s="6"/>
      <c r="AL65" s="111" t="e">
        <f ca="1">_xll.RiskPercentile($C$44,$AH65)</f>
        <v>#NAME?</v>
      </c>
      <c r="AM65" s="15" t="e">
        <f ca="1">_xll.RiskPercentile($G$44,$AH65)</f>
        <v>#NAME?</v>
      </c>
      <c r="AN65" s="61" t="e">
        <f ca="1">_xll.RiskPercentile($K$44,$AH65)</f>
        <v>#NAME?</v>
      </c>
      <c r="AO65" s="61" t="e">
        <f ca="1">_xll.RiskPercentile($K$69,$AH65)</f>
        <v>#NAME?</v>
      </c>
      <c r="AP65" s="111" t="e">
        <f ca="1">_xll.RiskPercentile($O$44,$AH65)</f>
        <v>#NAME?</v>
      </c>
      <c r="AQ65" s="111" t="e">
        <f ca="1">_xll.RiskPercentile($S$69,$AH65)</f>
        <v>#NAME?</v>
      </c>
      <c r="AR65" s="111" t="e">
        <f ca="1">_xll.RiskPercentile($W$69,$AH65)</f>
        <v>#NAME?</v>
      </c>
      <c r="AS65" s="57" t="e">
        <f ca="1">_xll.RiskPercentile($AA$69,$AH65)</f>
        <v>#NAME?</v>
      </c>
      <c r="AT65" s="111" t="e">
        <f ca="1">_xll.RiskPercentile($AE$69,$AH65)</f>
        <v>#NAME?</v>
      </c>
      <c r="AV65" s="72"/>
      <c r="AW65" s="72"/>
      <c r="AX65" s="72"/>
      <c r="AY65" s="72"/>
      <c r="AZ65" s="72">
        <v>0.17899999999999999</v>
      </c>
      <c r="BA65" s="72">
        <f>AZ65^2</f>
        <v>3.2041E-2</v>
      </c>
      <c r="BB65" s="394">
        <f t="shared" si="1"/>
        <v>0.17669214395217764</v>
      </c>
    </row>
    <row r="66" spans="2:54" s="2" customFormat="1" x14ac:dyDescent="0.25">
      <c r="B66" s="161"/>
      <c r="C66" s="76"/>
      <c r="D66" s="143"/>
      <c r="E66" s="79"/>
      <c r="F66" s="142"/>
      <c r="G66" s="76"/>
      <c r="H66" s="143"/>
      <c r="I66" s="79"/>
      <c r="J66" s="382"/>
      <c r="K66" s="4">
        <v>0.75</v>
      </c>
      <c r="L66" s="135" t="e">
        <f ca="1">_xll.RiskPercentile(K69,K66)</f>
        <v>#NAME?</v>
      </c>
      <c r="N66" s="212"/>
      <c r="O66" s="176"/>
      <c r="P66" s="200"/>
      <c r="Q66" s="79"/>
      <c r="R66" s="385"/>
      <c r="S66" s="4">
        <v>0.75</v>
      </c>
      <c r="T66" s="256" t="e">
        <f ca="1">_xll.RiskPercentile(S69,S66)</f>
        <v>#NAME?</v>
      </c>
      <c r="U66" s="79"/>
      <c r="V66" s="98"/>
      <c r="W66" s="252">
        <v>0.75</v>
      </c>
      <c r="X66" s="248" t="e">
        <f ca="1">_xll.RiskPercentile(W69,W66)</f>
        <v>#NAME?</v>
      </c>
      <c r="Y66" s="79"/>
      <c r="Z66" s="105"/>
      <c r="AA66" s="4">
        <v>0.75</v>
      </c>
      <c r="AB66" s="207" t="e">
        <f ca="1">_xll.RiskPercentile(AA69,AA66)</f>
        <v>#NAME?</v>
      </c>
      <c r="AC66" s="79"/>
      <c r="AD66" s="105"/>
      <c r="AE66" s="4">
        <v>0.75</v>
      </c>
      <c r="AF66" s="132" t="e">
        <f ca="1">_xll.RiskPercentile(AE69,AE66)</f>
        <v>#NAME?</v>
      </c>
      <c r="AH66" s="110">
        <v>0.25</v>
      </c>
      <c r="AI66" s="90" t="e">
        <f ca="1">_xll.RiskPercentile($AI$59,$AH66)</f>
        <v>#NAME?</v>
      </c>
      <c r="AJ66" s="94" t="e">
        <f ca="1">_xll.RiskPercentile($AJ$59,$AH66)</f>
        <v>#NAME?</v>
      </c>
      <c r="AK66" s="6"/>
      <c r="AL66" s="110" t="e">
        <f ca="1">_xll.RiskPercentile($C$44,$AH66)</f>
        <v>#NAME?</v>
      </c>
      <c r="AM66" s="20" t="e">
        <f ca="1">_xll.RiskPercentile($G$44,$AH66)</f>
        <v>#NAME?</v>
      </c>
      <c r="AN66" s="60" t="e">
        <f ca="1">_xll.RiskPercentile($K$44,$AH66)</f>
        <v>#NAME?</v>
      </c>
      <c r="AO66" s="60" t="e">
        <f ca="1">_xll.RiskPercentile($K$69,$AH66)</f>
        <v>#NAME?</v>
      </c>
      <c r="AP66" s="110" t="e">
        <f ca="1">_xll.RiskPercentile($O$44,$AH66)</f>
        <v>#NAME?</v>
      </c>
      <c r="AQ66" s="110" t="e">
        <f ca="1">_xll.RiskPercentile($S$69,$AH66)</f>
        <v>#NAME?</v>
      </c>
      <c r="AR66" s="110" t="e">
        <f ca="1">_xll.RiskPercentile($W$69,$AH66)</f>
        <v>#NAME?</v>
      </c>
      <c r="AS66" s="56" t="e">
        <f ca="1">_xll.RiskPercentile($AA$69,$AH66)</f>
        <v>#NAME?</v>
      </c>
      <c r="AT66" s="110" t="e">
        <f ca="1">_xll.RiskPercentile($AE$69,$AH66)</f>
        <v>#NAME?</v>
      </c>
      <c r="AV66" s="72"/>
      <c r="AW66" s="72"/>
      <c r="AX66" s="72"/>
      <c r="AY66" s="72"/>
      <c r="AZ66" s="72">
        <v>-0.154</v>
      </c>
      <c r="BA66" s="72">
        <f t="shared" ref="BA66:BA67" si="2">AZ66^2</f>
        <v>2.3716000000000001E-2</v>
      </c>
      <c r="BB66" s="394">
        <f t="shared" si="1"/>
        <v>0.13078339895664445</v>
      </c>
    </row>
    <row r="67" spans="2:54" s="2" customFormat="1" x14ac:dyDescent="0.25">
      <c r="B67" s="161"/>
      <c r="C67" s="76"/>
      <c r="D67" s="143"/>
      <c r="E67" s="79"/>
      <c r="F67" s="142"/>
      <c r="G67" s="76"/>
      <c r="H67" s="143"/>
      <c r="I67" s="79"/>
      <c r="J67" s="382"/>
      <c r="K67" s="4">
        <v>0.99</v>
      </c>
      <c r="L67" s="135" t="e">
        <f ca="1">_xll.RiskPercentile(K69,K67)</f>
        <v>#NAME?</v>
      </c>
      <c r="N67" s="212"/>
      <c r="O67" s="176"/>
      <c r="P67" s="200"/>
      <c r="Q67" s="79"/>
      <c r="R67" s="385"/>
      <c r="S67" s="4">
        <v>0.99</v>
      </c>
      <c r="T67" s="256" t="e">
        <f ca="1">_xll.RiskPercentile(S69,S67)</f>
        <v>#NAME?</v>
      </c>
      <c r="U67" s="79"/>
      <c r="V67" s="98"/>
      <c r="W67" s="252">
        <v>0.99</v>
      </c>
      <c r="X67" s="248" t="e">
        <f ca="1">_xll.RiskPercentile(W69,W67)</f>
        <v>#NAME?</v>
      </c>
      <c r="Y67" s="79"/>
      <c r="Z67" s="105"/>
      <c r="AA67" s="4">
        <v>0.99</v>
      </c>
      <c r="AB67" s="207" t="e">
        <f ca="1">_xll.RiskPercentile(AA69,AA67)</f>
        <v>#NAME?</v>
      </c>
      <c r="AC67" s="79"/>
      <c r="AD67" s="105"/>
      <c r="AE67" s="4">
        <v>0.99</v>
      </c>
      <c r="AF67" s="132" t="e">
        <f ca="1">_xll.RiskPercentile(AE69,AE67)</f>
        <v>#NAME?</v>
      </c>
      <c r="AH67" s="113">
        <v>0.33300000000000002</v>
      </c>
      <c r="AI67" s="222" t="e">
        <f ca="1">_xll.RiskPercentile($AI$59,$AH67)</f>
        <v>#NAME?</v>
      </c>
      <c r="AJ67" s="223" t="e">
        <f ca="1">_xll.RiskPercentile($AJ$59,$AH67)</f>
        <v>#NAME?</v>
      </c>
      <c r="AK67" s="7"/>
      <c r="AL67" s="216" t="e">
        <f ca="1">_xll.RiskPercentile($C$44,$AH67)</f>
        <v>#NAME?</v>
      </c>
      <c r="AM67" s="217" t="e">
        <f ca="1">_xll.RiskPercentile($G$44,$AH67)</f>
        <v>#NAME?</v>
      </c>
      <c r="AN67" s="220" t="e">
        <f ca="1">_xll.RiskPercentile($K$44,$AH67)</f>
        <v>#NAME?</v>
      </c>
      <c r="AO67" s="220" t="e">
        <f ca="1">_xll.RiskPercentile($K$69,$AH67)</f>
        <v>#NAME?</v>
      </c>
      <c r="AP67" s="216" t="e">
        <f ca="1">_xll.RiskPercentile($O$44,$AH67)</f>
        <v>#NAME?</v>
      </c>
      <c r="AQ67" s="216" t="e">
        <f ca="1">_xll.RiskPercentile($S$69,$AH67)</f>
        <v>#NAME?</v>
      </c>
      <c r="AR67" s="216" t="e">
        <f ca="1">_xll.RiskPercentile($W$69,$AH67)</f>
        <v>#NAME?</v>
      </c>
      <c r="AS67" s="325" t="e">
        <f ca="1">_xll.RiskPercentile($AA$69,$AH67)</f>
        <v>#NAME?</v>
      </c>
      <c r="AT67" s="216" t="e">
        <f ca="1">_xll.RiskPercentile($AE$69,$AH67)</f>
        <v>#NAME?</v>
      </c>
      <c r="AV67" s="72"/>
      <c r="AW67" s="72"/>
      <c r="AX67" s="72"/>
      <c r="AY67" s="72"/>
      <c r="AZ67" s="72">
        <v>0.114</v>
      </c>
      <c r="BA67" s="72">
        <f t="shared" si="2"/>
        <v>1.2996000000000001E-2</v>
      </c>
      <c r="BB67" s="394">
        <f t="shared" si="1"/>
        <v>7.1667273268702619E-2</v>
      </c>
    </row>
    <row r="68" spans="2:54" s="2" customFormat="1" x14ac:dyDescent="0.25">
      <c r="B68" s="140"/>
      <c r="C68" s="77"/>
      <c r="D68" s="146"/>
      <c r="E68" s="79"/>
      <c r="F68" s="140"/>
      <c r="G68" s="77"/>
      <c r="H68" s="146"/>
      <c r="I68" s="79"/>
      <c r="J68" s="32"/>
      <c r="K68" s="1"/>
      <c r="L68" s="35"/>
      <c r="N68" s="180"/>
      <c r="O68" s="177"/>
      <c r="P68" s="183"/>
      <c r="Q68" s="79"/>
      <c r="R68" s="32"/>
      <c r="S68" s="1"/>
      <c r="T68" s="35"/>
      <c r="U68" s="79"/>
      <c r="V68" s="98"/>
      <c r="W68" s="253"/>
      <c r="X68" s="35"/>
      <c r="Y68" s="79"/>
      <c r="Z68" s="32"/>
      <c r="AA68" s="1"/>
      <c r="AB68" s="35"/>
      <c r="AC68" s="79"/>
      <c r="AD68" s="32"/>
      <c r="AE68" s="1"/>
      <c r="AF68" s="35"/>
      <c r="AH68" s="112">
        <v>0.5</v>
      </c>
      <c r="AI68" s="224" t="e">
        <f ca="1">_xll.RiskPercentile($AI$59,$AH68)</f>
        <v>#NAME?</v>
      </c>
      <c r="AJ68" s="225" t="e">
        <f ca="1">_xll.RiskPercentile($AJ$59,$AH68)</f>
        <v>#NAME?</v>
      </c>
      <c r="AK68" s="7"/>
      <c r="AL68" s="218" t="e">
        <f ca="1">_xll.RiskPercentile($C$44,$AH68)</f>
        <v>#NAME?</v>
      </c>
      <c r="AM68" s="219" t="e">
        <f ca="1">_xll.RiskPercentile($G$44,$AH68)</f>
        <v>#NAME?</v>
      </c>
      <c r="AN68" s="221" t="e">
        <f ca="1">_xll.RiskPercentile($K$44,$AH68)</f>
        <v>#NAME?</v>
      </c>
      <c r="AO68" s="221" t="e">
        <f ca="1">_xll.RiskPercentile($K$69,$AH68)</f>
        <v>#NAME?</v>
      </c>
      <c r="AP68" s="218" t="e">
        <f ca="1">_xll.RiskPercentile($O$44,$AH68)</f>
        <v>#NAME?</v>
      </c>
      <c r="AQ68" s="218" t="e">
        <f ca="1">_xll.RiskPercentile($S$69,$AH68)</f>
        <v>#NAME?</v>
      </c>
      <c r="AR68" s="218" t="e">
        <f ca="1">_xll.RiskPercentile($W$69,$AH68)</f>
        <v>#NAME?</v>
      </c>
      <c r="AS68" s="326" t="e">
        <f ca="1">_xll.RiskPercentile($AA$69,$AH68)</f>
        <v>#NAME?</v>
      </c>
      <c r="AT68" s="218" t="e">
        <f ca="1">_xll.RiskPercentile($AE$69,$AH68)</f>
        <v>#NAME?</v>
      </c>
      <c r="AV68" s="71" t="s">
        <v>104</v>
      </c>
      <c r="AW68" s="70"/>
      <c r="AX68" s="70"/>
      <c r="AY68" s="70"/>
      <c r="AZ68" s="70" t="s">
        <v>105</v>
      </c>
      <c r="BA68" s="72">
        <f>SUM(BA62:BA67)</f>
        <v>0.18133800000000005</v>
      </c>
      <c r="BB68" s="395">
        <f t="shared" si="1"/>
        <v>1</v>
      </c>
    </row>
    <row r="69" spans="2:54" s="2" customFormat="1" x14ac:dyDescent="0.25">
      <c r="B69" s="140"/>
      <c r="C69" s="160"/>
      <c r="D69" s="146"/>
      <c r="E69" s="79"/>
      <c r="F69" s="140"/>
      <c r="G69" s="118"/>
      <c r="H69" s="146"/>
      <c r="I69" s="79"/>
      <c r="J69" s="32" t="str">
        <f>J59</f>
        <v>S_B3b_Conv_Runner2ha</v>
      </c>
      <c r="K69" s="251">
        <f>A0!K69</f>
        <v>290000</v>
      </c>
      <c r="L69" s="35" t="s">
        <v>325</v>
      </c>
      <c r="N69" s="180"/>
      <c r="O69" s="203"/>
      <c r="P69" s="183"/>
      <c r="Q69" s="79"/>
      <c r="R69" s="32" t="str">
        <f>R59</f>
        <v>S_B2b_Surv_RROprefruitH</v>
      </c>
      <c r="S69" s="257" t="e">
        <f ca="1">A0!S69</f>
        <v>#NAME?</v>
      </c>
      <c r="T69" s="35" t="s">
        <v>325</v>
      </c>
      <c r="U69" s="79"/>
      <c r="V69" s="32" t="str">
        <f>V59</f>
        <v>S_B2c_Prop_TransfRun</v>
      </c>
      <c r="W69" s="247" t="e">
        <f ca="1">A0!W69</f>
        <v>#NAME?</v>
      </c>
      <c r="X69" s="35" t="s">
        <v>325</v>
      </c>
      <c r="Y69" s="79"/>
      <c r="Z69" s="32" t="str">
        <f>Z59</f>
        <v>S_B3c_Conv_InfRun2ha</v>
      </c>
      <c r="AA69" s="246">
        <f>A0!AA69</f>
        <v>1</v>
      </c>
      <c r="AB69" s="35" t="s">
        <v>325</v>
      </c>
      <c r="AC69" s="79"/>
      <c r="AD69" s="32" t="str">
        <f>AD59</f>
        <v>S_B5b_Suit_EnvironH</v>
      </c>
      <c r="AE69" s="238">
        <f>A0!AE69</f>
        <v>1</v>
      </c>
      <c r="AF69" s="35" t="s">
        <v>325</v>
      </c>
      <c r="AH69" s="113">
        <v>0.66700000000000004</v>
      </c>
      <c r="AI69" s="222" t="e">
        <f ca="1">_xll.RiskPercentile($AI$59,$AH69)</f>
        <v>#NAME?</v>
      </c>
      <c r="AJ69" s="223" t="e">
        <f ca="1">_xll.RiskPercentile($AJ$59,$AH69)</f>
        <v>#NAME?</v>
      </c>
      <c r="AK69" s="7"/>
      <c r="AL69" s="216" t="e">
        <f ca="1">_xll.RiskPercentile($C$44,$AH69)</f>
        <v>#NAME?</v>
      </c>
      <c r="AM69" s="217" t="e">
        <f ca="1">_xll.RiskPercentile($G$44,$AH69)</f>
        <v>#NAME?</v>
      </c>
      <c r="AN69" s="220" t="e">
        <f ca="1">_xll.RiskPercentile($K$44,$AH69)</f>
        <v>#NAME?</v>
      </c>
      <c r="AO69" s="220" t="e">
        <f ca="1">_xll.RiskPercentile($K$69,$AH69)</f>
        <v>#NAME?</v>
      </c>
      <c r="AP69" s="216" t="e">
        <f ca="1">_xll.RiskPercentile($O$44,$AH69)</f>
        <v>#NAME?</v>
      </c>
      <c r="AQ69" s="216" t="e">
        <f ca="1">_xll.RiskPercentile($S$69,$AH69)</f>
        <v>#NAME?</v>
      </c>
      <c r="AR69" s="216" t="e">
        <f ca="1">_xll.RiskPercentile($W$69,$AH69)</f>
        <v>#NAME?</v>
      </c>
      <c r="AS69" s="325" t="e">
        <f ca="1">_xll.RiskPercentile($AA$69,$AH69)</f>
        <v>#NAME?</v>
      </c>
      <c r="AT69" s="216" t="e">
        <f ca="1">_xll.RiskPercentile($AE$69,$AH69)</f>
        <v>#NAME?</v>
      </c>
      <c r="AV69" s="154"/>
      <c r="AW69" s="154"/>
      <c r="AX69" s="154"/>
      <c r="AY69" s="154"/>
      <c r="AZ69" s="154"/>
      <c r="BA69" s="67"/>
      <c r="BB69" s="67"/>
    </row>
    <row r="70" spans="2:54" s="2" customFormat="1" x14ac:dyDescent="0.25">
      <c r="B70" s="147"/>
      <c r="C70" s="79"/>
      <c r="D70" s="79"/>
      <c r="E70" s="79"/>
      <c r="F70" s="147"/>
      <c r="G70" s="79"/>
      <c r="H70" s="79"/>
      <c r="I70" s="79"/>
      <c r="J70" s="36"/>
      <c r="K70" s="37"/>
      <c r="L70" s="38"/>
      <c r="N70" s="184"/>
      <c r="O70" s="178"/>
      <c r="P70" s="178"/>
      <c r="Q70" s="79"/>
      <c r="R70" s="36"/>
      <c r="S70" s="37"/>
      <c r="T70" s="38"/>
      <c r="U70" s="79"/>
      <c r="V70" s="36"/>
      <c r="W70" s="37"/>
      <c r="X70" s="38"/>
      <c r="Y70" s="79"/>
      <c r="Z70" s="36"/>
      <c r="AA70" s="37"/>
      <c r="AB70" s="38"/>
      <c r="AC70" s="79"/>
      <c r="AD70" s="36"/>
      <c r="AE70" s="37"/>
      <c r="AF70" s="38"/>
      <c r="AH70" s="110">
        <v>0.75</v>
      </c>
      <c r="AI70" s="90" t="e">
        <f ca="1">_xll.RiskPercentile($AI$59,$AH70)</f>
        <v>#NAME?</v>
      </c>
      <c r="AJ70" s="94" t="e">
        <f ca="1">_xll.RiskPercentile($AJ$59,$AH70)</f>
        <v>#NAME?</v>
      </c>
      <c r="AK70" s="6"/>
      <c r="AL70" s="110" t="e">
        <f ca="1">_xll.RiskPercentile($C$44,$AH70)</f>
        <v>#NAME?</v>
      </c>
      <c r="AM70" s="20" t="e">
        <f ca="1">_xll.RiskPercentile($G$44,$AH70)</f>
        <v>#NAME?</v>
      </c>
      <c r="AN70" s="60" t="e">
        <f ca="1">_xll.RiskPercentile($K$44,$AH70)</f>
        <v>#NAME?</v>
      </c>
      <c r="AO70" s="60" t="e">
        <f ca="1">_xll.RiskPercentile($K$69,$AH70)</f>
        <v>#NAME?</v>
      </c>
      <c r="AP70" s="110" t="e">
        <f ca="1">_xll.RiskPercentile($O$44,$AH70)</f>
        <v>#NAME?</v>
      </c>
      <c r="AQ70" s="110" t="e">
        <f ca="1">_xll.RiskPercentile($S$69,$AH70)</f>
        <v>#NAME?</v>
      </c>
      <c r="AR70" s="110" t="e">
        <f ca="1">_xll.RiskPercentile($W$69,$AH70)</f>
        <v>#NAME?</v>
      </c>
      <c r="AS70" s="56" t="e">
        <f ca="1">_xll.RiskPercentile($AA$69,$AH70)</f>
        <v>#NAME?</v>
      </c>
      <c r="AT70" s="110" t="e">
        <f ca="1">_xll.RiskPercentile($AE$69,$AH70)</f>
        <v>#NAME?</v>
      </c>
      <c r="AV70" s="154"/>
      <c r="AW70" s="154"/>
      <c r="AX70" s="154"/>
      <c r="AY70" s="154"/>
      <c r="AZ70" s="154"/>
      <c r="BA70" s="67"/>
      <c r="BB70" s="67"/>
    </row>
    <row r="71" spans="2:54" s="2" customFormat="1" x14ac:dyDescent="0.25">
      <c r="B71" s="147"/>
      <c r="C71" s="79"/>
      <c r="D71" s="79"/>
      <c r="E71" s="79"/>
      <c r="F71" s="145"/>
      <c r="G71" s="76"/>
      <c r="H71" s="79"/>
      <c r="I71" s="79"/>
      <c r="J71" s="39"/>
      <c r="K71" s="6"/>
      <c r="L71" s="38"/>
      <c r="N71" s="184"/>
      <c r="O71" s="178"/>
      <c r="P71" s="178"/>
      <c r="Q71" s="79"/>
      <c r="R71" s="98"/>
      <c r="S71" s="9"/>
      <c r="T71" s="38"/>
      <c r="U71" s="79"/>
      <c r="V71" s="39"/>
      <c r="W71" s="6"/>
      <c r="X71" s="38"/>
      <c r="Y71" s="79"/>
      <c r="Z71" s="39"/>
      <c r="AA71" s="6"/>
      <c r="AB71" s="38"/>
      <c r="AC71" s="79"/>
      <c r="AD71" s="39"/>
      <c r="AE71" s="6"/>
      <c r="AF71" s="38"/>
      <c r="AH71" s="111">
        <v>0.83299999999999996</v>
      </c>
      <c r="AI71" s="91" t="e">
        <f ca="1">_xll.RiskPercentile($AI$59,$AH71)</f>
        <v>#NAME?</v>
      </c>
      <c r="AJ71" s="95" t="e">
        <f ca="1">_xll.RiskPercentile($AJ$59,$AH71)</f>
        <v>#NAME?</v>
      </c>
      <c r="AK71" s="6"/>
      <c r="AL71" s="111" t="e">
        <f ca="1">_xll.RiskPercentile($C$44,$AH71)</f>
        <v>#NAME?</v>
      </c>
      <c r="AM71" s="15" t="e">
        <f ca="1">_xll.RiskPercentile($G$44,$AH71)</f>
        <v>#NAME?</v>
      </c>
      <c r="AN71" s="61" t="e">
        <f ca="1">_xll.RiskPercentile($K$44,$AH71)</f>
        <v>#NAME?</v>
      </c>
      <c r="AO71" s="61" t="e">
        <f ca="1">_xll.RiskPercentile($K$69,$AH71)</f>
        <v>#NAME?</v>
      </c>
      <c r="AP71" s="111" t="e">
        <f ca="1">_xll.RiskPercentile($O$44,$AH71)</f>
        <v>#NAME?</v>
      </c>
      <c r="AQ71" s="111" t="e">
        <f ca="1">_xll.RiskPercentile($S$69,$AH71)</f>
        <v>#NAME?</v>
      </c>
      <c r="AR71" s="111" t="e">
        <f ca="1">_xll.RiskPercentile($W$69,$AH71)</f>
        <v>#NAME?</v>
      </c>
      <c r="AS71" s="57" t="e">
        <f ca="1">_xll.RiskPercentile($AA$69,$AH71)</f>
        <v>#NAME?</v>
      </c>
      <c r="AT71" s="111" t="e">
        <f ca="1">_xll.RiskPercentile($AE$69,$AH71)</f>
        <v>#NAME?</v>
      </c>
      <c r="AV71" s="154"/>
      <c r="AW71" s="154"/>
      <c r="AX71" s="154"/>
      <c r="AY71" s="154"/>
      <c r="AZ71" s="154"/>
      <c r="BA71" s="67"/>
      <c r="BB71" s="67"/>
    </row>
    <row r="72" spans="2:54" s="2" customFormat="1" x14ac:dyDescent="0.25">
      <c r="B72" s="147"/>
      <c r="C72" s="79"/>
      <c r="D72" s="79"/>
      <c r="E72" s="79"/>
      <c r="F72" s="145"/>
      <c r="G72" s="76"/>
      <c r="H72" s="79"/>
      <c r="I72" s="79"/>
      <c r="J72" s="39"/>
      <c r="K72" s="6"/>
      <c r="L72" s="38"/>
      <c r="N72" s="184"/>
      <c r="O72" s="178"/>
      <c r="P72" s="178"/>
      <c r="Q72" s="79"/>
      <c r="R72" s="98"/>
      <c r="S72" s="9"/>
      <c r="T72" s="38"/>
      <c r="U72" s="79"/>
      <c r="V72" s="39"/>
      <c r="W72" s="6"/>
      <c r="X72" s="38"/>
      <c r="Y72" s="79"/>
      <c r="Z72" s="39"/>
      <c r="AA72" s="6"/>
      <c r="AB72" s="38"/>
      <c r="AC72" s="79"/>
      <c r="AD72" s="39"/>
      <c r="AE72" s="6"/>
      <c r="AF72" s="38"/>
      <c r="AH72" s="111">
        <v>0.9</v>
      </c>
      <c r="AI72" s="91" t="e">
        <f ca="1">_xll.RiskPercentile($AI$59,$AH72)</f>
        <v>#NAME?</v>
      </c>
      <c r="AJ72" s="95" t="e">
        <f ca="1">_xll.RiskPercentile($AJ$59,$AH72)</f>
        <v>#NAME?</v>
      </c>
      <c r="AK72" s="6"/>
      <c r="AL72" s="111" t="e">
        <f ca="1">_xll.RiskPercentile($C$44,$AH72)</f>
        <v>#NAME?</v>
      </c>
      <c r="AM72" s="15" t="e">
        <f ca="1">_xll.RiskPercentile($G$44,$AH72)</f>
        <v>#NAME?</v>
      </c>
      <c r="AN72" s="61" t="e">
        <f ca="1">_xll.RiskPercentile($K$44,$AH72)</f>
        <v>#NAME?</v>
      </c>
      <c r="AO72" s="61" t="e">
        <f ca="1">_xll.RiskPercentile($K$69,$AH72)</f>
        <v>#NAME?</v>
      </c>
      <c r="AP72" s="111" t="e">
        <f ca="1">_xll.RiskPercentile($O$44,$AH72)</f>
        <v>#NAME?</v>
      </c>
      <c r="AQ72" s="111" t="e">
        <f ca="1">_xll.RiskPercentile($S$69,$AH72)</f>
        <v>#NAME?</v>
      </c>
      <c r="AR72" s="111" t="e">
        <f ca="1">_xll.RiskPercentile($W$69,$AH72)</f>
        <v>#NAME?</v>
      </c>
      <c r="AS72" s="57" t="e">
        <f ca="1">_xll.RiskPercentile($AA$69,$AH72)</f>
        <v>#NAME?</v>
      </c>
      <c r="AT72" s="111" t="e">
        <f ca="1">_xll.RiskPercentile($AE$69,$AH72)</f>
        <v>#NAME?</v>
      </c>
      <c r="AV72" s="154"/>
      <c r="AW72" s="154"/>
      <c r="AX72" s="154"/>
      <c r="AY72" s="154"/>
      <c r="AZ72" s="154"/>
      <c r="BA72" s="67"/>
      <c r="BB72" s="67"/>
    </row>
    <row r="73" spans="2:54" s="2" customFormat="1" x14ac:dyDescent="0.25">
      <c r="B73" s="147"/>
      <c r="C73" s="79"/>
      <c r="D73" s="79"/>
      <c r="E73" s="79"/>
      <c r="F73" s="145"/>
      <c r="G73" s="76"/>
      <c r="H73" s="79"/>
      <c r="I73" s="79"/>
      <c r="J73" s="39"/>
      <c r="K73" s="6"/>
      <c r="L73" s="38"/>
      <c r="N73" s="184"/>
      <c r="O73" s="178"/>
      <c r="P73" s="178"/>
      <c r="Q73" s="79"/>
      <c r="R73" s="98"/>
      <c r="S73" s="9"/>
      <c r="T73" s="38"/>
      <c r="U73" s="79"/>
      <c r="V73" s="39"/>
      <c r="W73" s="6"/>
      <c r="X73" s="38"/>
      <c r="Y73" s="79"/>
      <c r="Z73" s="39"/>
      <c r="AA73" s="6"/>
      <c r="AB73" s="38"/>
      <c r="AC73" s="79"/>
      <c r="AD73" s="39"/>
      <c r="AE73" s="6"/>
      <c r="AF73" s="38"/>
      <c r="AH73" s="111">
        <v>0.95</v>
      </c>
      <c r="AI73" s="91" t="e">
        <f ca="1">_xll.RiskPercentile($AI$59,$AH73)</f>
        <v>#NAME?</v>
      </c>
      <c r="AJ73" s="95" t="e">
        <f ca="1">_xll.RiskPercentile($AJ$59,$AH73)</f>
        <v>#NAME?</v>
      </c>
      <c r="AK73" s="6"/>
      <c r="AL73" s="111" t="e">
        <f ca="1">_xll.RiskPercentile($C$44,$AH73)</f>
        <v>#NAME?</v>
      </c>
      <c r="AM73" s="15" t="e">
        <f ca="1">_xll.RiskPercentile($G$44,$AH73)</f>
        <v>#NAME?</v>
      </c>
      <c r="AN73" s="61" t="e">
        <f ca="1">_xll.RiskPercentile($K$44,$AH73)</f>
        <v>#NAME?</v>
      </c>
      <c r="AO73" s="61" t="e">
        <f ca="1">_xll.RiskPercentile($K$69,$AH73)</f>
        <v>#NAME?</v>
      </c>
      <c r="AP73" s="111" t="e">
        <f ca="1">_xll.RiskPercentile($O$44,$AH73)</f>
        <v>#NAME?</v>
      </c>
      <c r="AQ73" s="111" t="e">
        <f ca="1">_xll.RiskPercentile($S$69,$AH73)</f>
        <v>#NAME?</v>
      </c>
      <c r="AR73" s="111" t="e">
        <f ca="1">_xll.RiskPercentile($W$69,$AH73)</f>
        <v>#NAME?</v>
      </c>
      <c r="AS73" s="57" t="e">
        <f ca="1">_xll.RiskPercentile($AA$69,$AH73)</f>
        <v>#NAME?</v>
      </c>
      <c r="AT73" s="111" t="e">
        <f ca="1">_xll.RiskPercentile($AE$69,$AH73)</f>
        <v>#NAME?</v>
      </c>
      <c r="AV73" s="154"/>
      <c r="AW73" s="154"/>
      <c r="AX73" s="154"/>
      <c r="AY73" s="154"/>
      <c r="AZ73" s="154"/>
      <c r="BA73" s="67"/>
      <c r="BB73" s="67"/>
    </row>
    <row r="74" spans="2:54" s="2" customFormat="1" x14ac:dyDescent="0.25">
      <c r="B74" s="147"/>
      <c r="C74" s="79"/>
      <c r="D74" s="79"/>
      <c r="E74" s="79"/>
      <c r="F74" s="145"/>
      <c r="G74" s="76"/>
      <c r="H74" s="79"/>
      <c r="I74" s="79"/>
      <c r="J74" s="39"/>
      <c r="K74" s="6"/>
      <c r="L74" s="38"/>
      <c r="N74" s="184"/>
      <c r="O74" s="178"/>
      <c r="P74" s="178"/>
      <c r="Q74" s="79"/>
      <c r="R74" s="98"/>
      <c r="S74" s="9"/>
      <c r="T74" s="38"/>
      <c r="U74" s="79"/>
      <c r="V74" s="39"/>
      <c r="W74" s="6"/>
      <c r="X74" s="38"/>
      <c r="Y74" s="79"/>
      <c r="Z74" s="39"/>
      <c r="AA74" s="6"/>
      <c r="AB74" s="38"/>
      <c r="AC74" s="79"/>
      <c r="AD74" s="39"/>
      <c r="AE74" s="6"/>
      <c r="AF74" s="38"/>
      <c r="AH74" s="110">
        <v>0.99</v>
      </c>
      <c r="AI74" s="90" t="e">
        <f ca="1">_xll.RiskPercentile($AI$59,$AH74)</f>
        <v>#NAME?</v>
      </c>
      <c r="AJ74" s="94" t="e">
        <f ca="1">_xll.RiskPercentile($AJ$59,$AH74)</f>
        <v>#NAME?</v>
      </c>
      <c r="AK74" s="6"/>
      <c r="AL74" s="110" t="e">
        <f ca="1">_xll.RiskPercentile($C$44,$AH74)</f>
        <v>#NAME?</v>
      </c>
      <c r="AM74" s="20" t="e">
        <f ca="1">_xll.RiskPercentile($G$44,$AH74)</f>
        <v>#NAME?</v>
      </c>
      <c r="AN74" s="60" t="e">
        <f ca="1">_xll.RiskPercentile($K$44,$AH74)</f>
        <v>#NAME?</v>
      </c>
      <c r="AO74" s="60" t="e">
        <f ca="1">_xll.RiskPercentile($K$69,$AH74)</f>
        <v>#NAME?</v>
      </c>
      <c r="AP74" s="110" t="e">
        <f ca="1">_xll.RiskPercentile($O$44,$AH74)</f>
        <v>#NAME?</v>
      </c>
      <c r="AQ74" s="110" t="e">
        <f ca="1">_xll.RiskPercentile($S$69,$AH74)</f>
        <v>#NAME?</v>
      </c>
      <c r="AR74" s="110" t="e">
        <f ca="1">_xll.RiskPercentile($W$69,$AH74)</f>
        <v>#NAME?</v>
      </c>
      <c r="AS74" s="56" t="e">
        <f ca="1">_xll.RiskPercentile($AA$69,$AH74)</f>
        <v>#NAME?</v>
      </c>
      <c r="AT74" s="110" t="e">
        <f ca="1">_xll.RiskPercentile($AE$69,$AH74)</f>
        <v>#NAME?</v>
      </c>
      <c r="AV74" s="67"/>
      <c r="AW74" s="67"/>
      <c r="AX74" s="67"/>
      <c r="AY74" s="67"/>
      <c r="AZ74" s="67"/>
      <c r="BA74" s="67"/>
      <c r="BB74" s="67"/>
    </row>
    <row r="75" spans="2:54" s="2" customFormat="1" x14ac:dyDescent="0.25">
      <c r="B75" s="147"/>
      <c r="C75" s="79"/>
      <c r="D75" s="79"/>
      <c r="E75" s="79"/>
      <c r="F75" s="145"/>
      <c r="G75" s="76"/>
      <c r="H75" s="79"/>
      <c r="I75" s="79"/>
      <c r="J75" s="39"/>
      <c r="K75" s="6"/>
      <c r="L75" s="38"/>
      <c r="N75" s="184"/>
      <c r="O75" s="178"/>
      <c r="P75" s="178"/>
      <c r="Q75" s="79"/>
      <c r="R75" s="98"/>
      <c r="S75" s="9"/>
      <c r="T75" s="38"/>
      <c r="U75" s="79"/>
      <c r="V75" s="39"/>
      <c r="W75" s="6"/>
      <c r="X75" s="38"/>
      <c r="Y75" s="79"/>
      <c r="Z75" s="39"/>
      <c r="AA75" s="6"/>
      <c r="AB75" s="38"/>
      <c r="AC75" s="79"/>
      <c r="AD75" s="39"/>
      <c r="AE75" s="6"/>
      <c r="AF75" s="38"/>
      <c r="AH75" s="17" t="s">
        <v>110</v>
      </c>
      <c r="AI75" s="93" t="e">
        <f ca="1">_xll.RiskMean($AI$59)</f>
        <v>#NAME?</v>
      </c>
      <c r="AJ75" s="97" t="e">
        <f ca="1">_xll.RiskMean($AJ$59)</f>
        <v>#NAME?</v>
      </c>
      <c r="AK75" s="7"/>
      <c r="AL75" s="113" t="e">
        <f ca="1">_xll.RiskMean($C$44)</f>
        <v>#NAME?</v>
      </c>
      <c r="AM75" s="89" t="e">
        <f ca="1">_xll.RiskMean($G$44)</f>
        <v>#NAME?</v>
      </c>
      <c r="AN75" s="63" t="e">
        <f ca="1">_xll.RiskMean($K$44)</f>
        <v>#NAME?</v>
      </c>
      <c r="AO75" s="63" t="e">
        <f ca="1">_xll.RiskMean($K$69)</f>
        <v>#NAME?</v>
      </c>
      <c r="AP75" s="113" t="e">
        <f ca="1">_xll.RiskMean($O$44)</f>
        <v>#NAME?</v>
      </c>
      <c r="AQ75" s="113" t="e">
        <f ca="1">_xll.RiskMean($S$69)</f>
        <v>#NAME?</v>
      </c>
      <c r="AR75" s="113" t="e">
        <f ca="1">_xll.RiskMean($W$69)</f>
        <v>#NAME?</v>
      </c>
      <c r="AS75" s="113" t="e">
        <f ca="1">_xll.RiskMean($AA$69)</f>
        <v>#NAME?</v>
      </c>
      <c r="AT75" s="113" t="e">
        <f ca="1">_xll.RiskMean($AE$69)</f>
        <v>#NAME?</v>
      </c>
      <c r="AV75" s="67"/>
      <c r="AW75" s="67"/>
      <c r="AX75" s="67"/>
      <c r="AY75" s="67"/>
      <c r="AZ75" s="67"/>
      <c r="BA75" s="67"/>
      <c r="BB75" s="67"/>
    </row>
    <row r="76" spans="2:54" s="2" customFormat="1" x14ac:dyDescent="0.25">
      <c r="B76" s="147"/>
      <c r="C76" s="79"/>
      <c r="D76" s="79"/>
      <c r="E76" s="79"/>
      <c r="F76" s="147"/>
      <c r="G76" s="79"/>
      <c r="H76" s="79"/>
      <c r="I76" s="79"/>
      <c r="J76" s="39"/>
      <c r="K76" s="6"/>
      <c r="L76" s="28"/>
      <c r="N76" s="184"/>
      <c r="O76" s="178"/>
      <c r="P76" s="178"/>
      <c r="Q76" s="79"/>
      <c r="R76" s="39"/>
      <c r="S76" s="6"/>
      <c r="T76" s="28"/>
      <c r="U76" s="79"/>
      <c r="V76" s="39"/>
      <c r="W76" s="6"/>
      <c r="X76" s="28"/>
      <c r="Y76" s="79"/>
      <c r="Z76" s="39"/>
      <c r="AA76" s="6"/>
      <c r="AB76" s="28"/>
      <c r="AC76" s="79"/>
      <c r="AD76" s="39"/>
      <c r="AE76" s="6"/>
      <c r="AF76" s="28"/>
      <c r="AH76" s="17" t="s">
        <v>111</v>
      </c>
      <c r="AI76" s="93" t="e">
        <f ca="1">_xll.RiskStdDev($AI$59)</f>
        <v>#NAME?</v>
      </c>
      <c r="AJ76" s="97" t="e">
        <f ca="1">_xll.RiskStdDev($AJ$59)</f>
        <v>#NAME?</v>
      </c>
      <c r="AK76" s="7"/>
      <c r="AL76" s="113" t="e">
        <f ca="1">_xll.RiskStdDev($C$44)</f>
        <v>#NAME?</v>
      </c>
      <c r="AM76" s="89" t="e">
        <f ca="1">_xll.RiskStdDev($G$44)</f>
        <v>#NAME?</v>
      </c>
      <c r="AN76" s="63" t="e">
        <f ca="1">_xll.RiskStdDev($K$44)</f>
        <v>#NAME?</v>
      </c>
      <c r="AO76" s="63" t="e">
        <f ca="1">_xll.RiskStdDev($K$69)</f>
        <v>#NAME?</v>
      </c>
      <c r="AP76" s="113" t="e">
        <f ca="1">_xll.RiskStdDev($O$44)</f>
        <v>#NAME?</v>
      </c>
      <c r="AQ76" s="113" t="e">
        <f ca="1">_xll.RiskStdDev($S$69)</f>
        <v>#NAME?</v>
      </c>
      <c r="AR76" s="113" t="e">
        <f ca="1">_xll.RiskStdDev($W$69)</f>
        <v>#NAME?</v>
      </c>
      <c r="AS76" s="113" t="e">
        <f ca="1">_xll.RiskStdDev($AA$69)</f>
        <v>#NAME?</v>
      </c>
      <c r="AT76" s="113" t="e">
        <f ca="1">_xll.RiskStdDev($AE$69)</f>
        <v>#NAME?</v>
      </c>
      <c r="AV76" s="67"/>
      <c r="AW76" s="67"/>
      <c r="AX76" s="67"/>
      <c r="AY76" s="67"/>
      <c r="AZ76" s="67"/>
      <c r="BA76" s="67"/>
      <c r="BB76" s="67"/>
    </row>
    <row r="77" spans="2:54" s="2" customFormat="1" x14ac:dyDescent="0.25">
      <c r="B77" s="163"/>
      <c r="C77" s="163"/>
      <c r="D77" s="163"/>
      <c r="E77" s="79"/>
      <c r="F77" s="163"/>
      <c r="G77" s="163"/>
      <c r="H77" s="163"/>
      <c r="I77" s="79"/>
      <c r="J77" s="164"/>
      <c r="K77" s="165"/>
      <c r="L77" s="166"/>
      <c r="N77" s="179"/>
      <c r="O77" s="179"/>
      <c r="P77" s="179"/>
      <c r="Q77" s="79"/>
      <c r="R77" s="164"/>
      <c r="S77" s="165"/>
      <c r="T77" s="166"/>
      <c r="U77" s="79"/>
      <c r="V77" s="174"/>
      <c r="W77" s="40"/>
      <c r="X77" s="99"/>
      <c r="Y77" s="79"/>
      <c r="Z77" s="174"/>
      <c r="AA77" s="40"/>
      <c r="AB77" s="99"/>
      <c r="AC77" s="79"/>
      <c r="AD77" s="174"/>
      <c r="AE77" s="40"/>
      <c r="AF77" s="99"/>
      <c r="AH77" s="37"/>
      <c r="AI77" s="37"/>
      <c r="AJ77" s="37"/>
      <c r="AK77" s="6"/>
      <c r="AL77" s="37"/>
      <c r="AM77" s="37"/>
      <c r="AN77" s="37"/>
      <c r="AO77" s="37"/>
      <c r="AP77" s="37"/>
      <c r="AQ77" s="37"/>
      <c r="AR77" s="37"/>
      <c r="AS77" s="37"/>
      <c r="AT77" s="37"/>
      <c r="AV77" s="67"/>
      <c r="AW77" s="67"/>
      <c r="AX77" s="67"/>
      <c r="AY77" s="67"/>
      <c r="AZ77" s="67"/>
      <c r="BA77" s="67"/>
      <c r="BB77" s="67"/>
    </row>
    <row r="78" spans="2:54" s="2" customFormat="1" x14ac:dyDescent="0.25">
      <c r="B78" s="147"/>
      <c r="C78" s="79"/>
      <c r="D78" s="79"/>
      <c r="E78" s="79"/>
      <c r="F78" s="147"/>
      <c r="G78" s="79"/>
      <c r="H78" s="79"/>
      <c r="I78" s="79"/>
      <c r="J78" s="36"/>
      <c r="K78" s="37"/>
      <c r="L78" s="38"/>
      <c r="N78" s="184"/>
      <c r="O78" s="178"/>
      <c r="P78" s="178"/>
      <c r="Q78" s="79"/>
      <c r="R78" s="36"/>
      <c r="S78" s="37"/>
      <c r="T78" s="38"/>
      <c r="U78" s="79"/>
      <c r="V78" s="36"/>
      <c r="W78" s="37"/>
      <c r="X78" s="38"/>
      <c r="Y78" s="79"/>
      <c r="Z78" s="36"/>
      <c r="AA78" s="37"/>
      <c r="AB78" s="38"/>
      <c r="AC78" s="79"/>
      <c r="AD78" s="36"/>
      <c r="AE78" s="37"/>
      <c r="AF78" s="38"/>
    </row>
    <row r="79" spans="2:54" s="25" customFormat="1" ht="211.5" customHeight="1" x14ac:dyDescent="0.25">
      <c r="B79" s="148"/>
      <c r="C79" s="77"/>
      <c r="D79" s="77"/>
      <c r="E79" s="77"/>
      <c r="F79" s="148"/>
      <c r="G79" s="77"/>
      <c r="H79" s="77"/>
      <c r="I79" s="77"/>
      <c r="J79" s="41" t="e">
        <f ca="1">_xll.RiskResultsGraph(K69,J79:L79)</f>
        <v>#NAME?</v>
      </c>
      <c r="K79" s="42"/>
      <c r="L79" s="43"/>
      <c r="N79" s="186"/>
      <c r="O79" s="177"/>
      <c r="P79" s="177"/>
      <c r="Q79" s="77"/>
      <c r="R79" s="41" t="e">
        <f ca="1">_xll.RiskResultsGraph(S69,R79:T79)</f>
        <v>#NAME?</v>
      </c>
      <c r="S79" s="42"/>
      <c r="T79" s="43"/>
      <c r="U79" s="77"/>
      <c r="V79" s="41" t="e">
        <f ca="1">_xll.RiskResultsGraph(W69,V79:X79)</f>
        <v>#NAME?</v>
      </c>
      <c r="W79" s="42"/>
      <c r="X79" s="43"/>
      <c r="Y79" s="77"/>
      <c r="Z79" s="41" t="e">
        <f ca="1">_xll.RiskResultsGraph(AA69,Z79:AB79)</f>
        <v>#NAME?</v>
      </c>
      <c r="AA79" s="42"/>
      <c r="AB79" s="43"/>
      <c r="AC79" s="77"/>
      <c r="AD79" s="41" t="e">
        <f ca="1">_xll.RiskResultsGraph(AE69,AD79:AF79)</f>
        <v>#NAME?</v>
      </c>
      <c r="AE79" s="42"/>
      <c r="AF79" s="43"/>
      <c r="AH79" s="45" t="e">
        <f ca="1">_xll.RiskResultsGraph(AJ59,AH79:AK79)</f>
        <v>#NAME?</v>
      </c>
      <c r="AI79" s="46"/>
      <c r="AJ79" s="46"/>
      <c r="AK79" s="46"/>
      <c r="AL79" s="46"/>
      <c r="AM79" s="46"/>
      <c r="AN79" s="46"/>
      <c r="AO79" s="46"/>
      <c r="AP79" s="46"/>
      <c r="AQ79" s="1"/>
      <c r="AR79" s="1"/>
      <c r="AS79" s="1"/>
      <c r="AT79" s="1"/>
      <c r="AV79" s="73"/>
      <c r="AW79" s="73"/>
      <c r="AX79" s="73"/>
      <c r="AY79" s="73"/>
      <c r="AZ79" s="73"/>
      <c r="BA79" s="73"/>
      <c r="BB79" s="73"/>
    </row>
    <row r="80" spans="2:54" s="2" customFormat="1" ht="211.5" customHeight="1" x14ac:dyDescent="0.25">
      <c r="B80" s="147"/>
      <c r="C80" s="79"/>
      <c r="D80" s="79"/>
      <c r="E80" s="79"/>
      <c r="F80" s="147"/>
      <c r="G80" s="79"/>
      <c r="H80" s="79"/>
      <c r="I80" s="79"/>
      <c r="J80" s="36"/>
      <c r="K80" s="37"/>
      <c r="L80" s="38"/>
      <c r="N80" s="184"/>
      <c r="O80" s="178"/>
      <c r="P80" s="178"/>
      <c r="Q80" s="79"/>
      <c r="R80" s="36"/>
      <c r="S80" s="37"/>
      <c r="T80" s="38"/>
      <c r="U80" s="79"/>
      <c r="V80" s="36"/>
      <c r="W80" s="37"/>
      <c r="X80" s="38"/>
      <c r="Y80" s="79"/>
      <c r="Z80" s="36"/>
      <c r="AA80" s="37"/>
      <c r="AB80" s="38"/>
      <c r="AC80" s="79"/>
      <c r="AD80" s="36"/>
      <c r="AE80" s="37"/>
      <c r="AF80" s="38"/>
      <c r="AH80" s="47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V80" s="67"/>
      <c r="AW80" s="67"/>
      <c r="AX80" s="67"/>
      <c r="AY80" s="67"/>
      <c r="AZ80" s="67"/>
      <c r="BA80" s="67"/>
      <c r="BB80" s="67"/>
    </row>
    <row r="81" spans="2:56" s="2" customFormat="1" x14ac:dyDescent="0.25">
      <c r="B81" s="147"/>
      <c r="C81" s="79"/>
      <c r="D81" s="79"/>
      <c r="E81" s="79"/>
      <c r="F81" s="147"/>
      <c r="G81" s="79"/>
      <c r="H81" s="79"/>
      <c r="I81" s="79"/>
      <c r="J81" s="44"/>
      <c r="K81" s="30"/>
      <c r="L81" s="31"/>
      <c r="N81" s="184"/>
      <c r="O81" s="178"/>
      <c r="P81" s="178"/>
      <c r="Q81" s="79"/>
      <c r="R81" s="44"/>
      <c r="S81" s="30"/>
      <c r="T81" s="31"/>
      <c r="U81" s="79"/>
      <c r="V81" s="44"/>
      <c r="W81" s="30"/>
      <c r="X81" s="31"/>
      <c r="Y81" s="79"/>
      <c r="Z81" s="44"/>
      <c r="AA81" s="30"/>
      <c r="AB81" s="31"/>
      <c r="AC81" s="79"/>
      <c r="AD81" s="44"/>
      <c r="AE81" s="30"/>
      <c r="AF81" s="31"/>
      <c r="AH81" s="48"/>
      <c r="AI81" s="49"/>
      <c r="AJ81" s="49"/>
      <c r="AK81" s="49"/>
      <c r="AL81" s="49"/>
      <c r="AM81" s="49"/>
      <c r="AN81" s="49"/>
      <c r="AO81" s="49"/>
      <c r="AP81" s="49"/>
      <c r="AQ81" s="6"/>
      <c r="AR81" s="6"/>
      <c r="AS81" s="6"/>
      <c r="AT81" s="6"/>
      <c r="AV81" s="67"/>
      <c r="AW81" s="67"/>
      <c r="AX81" s="67"/>
      <c r="AY81" s="67"/>
      <c r="AZ81" s="67"/>
      <c r="BA81" s="67"/>
      <c r="BB81" s="67"/>
    </row>
    <row r="82" spans="2:56" s="2" customFormat="1" x14ac:dyDescent="0.25">
      <c r="B82" s="10"/>
      <c r="F82" s="10"/>
      <c r="J82" s="10"/>
      <c r="N82" s="187"/>
      <c r="O82" s="188"/>
      <c r="P82" s="188"/>
      <c r="R82" s="10"/>
      <c r="V82" s="10"/>
      <c r="Z82" s="10"/>
      <c r="AD82" s="10"/>
      <c r="AH82" s="10"/>
      <c r="AL82" s="10"/>
      <c r="AM82" s="10"/>
      <c r="AN82" s="10"/>
      <c r="AO82" s="10"/>
      <c r="AP82" s="10"/>
    </row>
    <row r="83" spans="2:56" s="2" customFormat="1" ht="33" customHeight="1" x14ac:dyDescent="0.4">
      <c r="B83" s="426" t="s">
        <v>124</v>
      </c>
      <c r="C83" s="426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6"/>
      <c r="O83" s="426"/>
      <c r="P83" s="426"/>
      <c r="Q83" s="426"/>
      <c r="R83" s="426"/>
      <c r="S83" s="426"/>
      <c r="T83" s="426"/>
      <c r="U83" s="426"/>
      <c r="V83" s="426"/>
      <c r="W83" s="426"/>
      <c r="X83" s="426"/>
      <c r="Y83" s="426"/>
      <c r="Z83" s="426"/>
      <c r="AA83" s="426"/>
      <c r="AB83" s="426"/>
      <c r="AC83" s="426"/>
      <c r="AD83" s="426"/>
      <c r="AE83" s="426"/>
      <c r="AF83" s="426"/>
      <c r="AG83" s="426"/>
      <c r="AH83" s="426"/>
      <c r="AI83" s="426"/>
      <c r="AJ83" s="426"/>
      <c r="AK83" s="426"/>
      <c r="AL83" s="426"/>
      <c r="AM83" s="426"/>
      <c r="AN83" s="426"/>
      <c r="AO83" s="426"/>
      <c r="AP83" s="426"/>
      <c r="AQ83" s="426"/>
      <c r="AR83" s="426"/>
      <c r="AS83" s="426"/>
      <c r="AT83" s="426"/>
      <c r="AU83" s="426"/>
      <c r="AV83" s="426"/>
      <c r="AW83" s="426"/>
      <c r="AX83" s="426"/>
      <c r="AY83" s="426"/>
      <c r="AZ83" s="426"/>
      <c r="BA83" s="426"/>
      <c r="BB83" s="426"/>
      <c r="BC83" s="426"/>
      <c r="BD83" s="426"/>
    </row>
    <row r="84" spans="2:56" s="2" customFormat="1" ht="16.5" customHeight="1" x14ac:dyDescent="0.25">
      <c r="B84" s="10"/>
      <c r="F84" s="10"/>
      <c r="J84" s="10"/>
      <c r="N84" s="10"/>
      <c r="R84" s="10"/>
      <c r="V84" s="10"/>
      <c r="Z84" s="10"/>
      <c r="AD84" s="10"/>
    </row>
    <row r="85" spans="2:56" s="51" customFormat="1" ht="36.75" customHeight="1" x14ac:dyDescent="0.3">
      <c r="B85" s="423" t="s">
        <v>152</v>
      </c>
      <c r="C85" s="424"/>
      <c r="D85" s="425"/>
      <c r="E85" s="52"/>
      <c r="F85" s="423" t="s">
        <v>152</v>
      </c>
      <c r="G85" s="424"/>
      <c r="H85" s="425"/>
      <c r="I85" s="52"/>
      <c r="J85" s="423" t="s">
        <v>152</v>
      </c>
      <c r="K85" s="424"/>
      <c r="L85" s="425"/>
      <c r="M85" s="52"/>
      <c r="N85" s="423" t="s">
        <v>152</v>
      </c>
      <c r="O85" s="424"/>
      <c r="P85" s="425"/>
      <c r="Q85" s="52"/>
      <c r="R85" s="423" t="s">
        <v>152</v>
      </c>
      <c r="S85" s="424"/>
      <c r="T85" s="425"/>
      <c r="U85" s="52"/>
      <c r="V85" s="423" t="s">
        <v>152</v>
      </c>
      <c r="W85" s="424"/>
      <c r="X85" s="425"/>
      <c r="Z85" s="423" t="s">
        <v>152</v>
      </c>
      <c r="AA85" s="424"/>
      <c r="AB85" s="425"/>
      <c r="AD85" s="423" t="s">
        <v>152</v>
      </c>
      <c r="AE85" s="424"/>
      <c r="AF85" s="425"/>
      <c r="AG85" s="262"/>
      <c r="AH85" s="443" t="s">
        <v>181</v>
      </c>
      <c r="AI85" s="444"/>
      <c r="AJ85" s="444"/>
      <c r="AK85" s="444"/>
      <c r="AL85" s="444"/>
      <c r="AM85" s="444"/>
      <c r="AN85" s="444"/>
      <c r="AO85" s="444"/>
      <c r="AP85" s="444"/>
      <c r="AQ85" s="444"/>
      <c r="AR85" s="445"/>
      <c r="AS85" s="446"/>
      <c r="AT85" s="271"/>
      <c r="AV85" s="429" t="s">
        <v>181</v>
      </c>
      <c r="AW85" s="430"/>
      <c r="AX85" s="430"/>
      <c r="AY85" s="430"/>
      <c r="AZ85" s="430"/>
      <c r="BA85" s="430"/>
      <c r="BB85" s="431"/>
    </row>
    <row r="86" spans="2:56" s="51" customFormat="1" ht="36.75" customHeight="1" x14ac:dyDescent="0.3">
      <c r="B86" s="432" t="s">
        <v>248</v>
      </c>
      <c r="C86" s="433"/>
      <c r="D86" s="434"/>
      <c r="E86" s="52"/>
      <c r="F86" s="435" t="s">
        <v>249</v>
      </c>
      <c r="G86" s="436"/>
      <c r="H86" s="437"/>
      <c r="I86" s="52"/>
      <c r="J86" s="435" t="s">
        <v>250</v>
      </c>
      <c r="K86" s="436"/>
      <c r="L86" s="437"/>
      <c r="M86" s="52"/>
      <c r="N86" s="435" t="s">
        <v>251</v>
      </c>
      <c r="O86" s="436"/>
      <c r="P86" s="437"/>
      <c r="Q86" s="52"/>
      <c r="R86" s="435" t="s">
        <v>252</v>
      </c>
      <c r="S86" s="436"/>
      <c r="T86" s="437"/>
      <c r="U86" s="52"/>
      <c r="V86" s="435" t="s">
        <v>253</v>
      </c>
      <c r="W86" s="436"/>
      <c r="X86" s="437"/>
      <c r="Z86" s="435" t="s">
        <v>254</v>
      </c>
      <c r="AA86" s="436"/>
      <c r="AB86" s="437"/>
      <c r="AD86" s="435" t="s">
        <v>255</v>
      </c>
      <c r="AE86" s="436"/>
      <c r="AF86" s="437"/>
      <c r="AG86" s="262"/>
      <c r="AH86" s="170" t="s">
        <v>261</v>
      </c>
      <c r="AI86" s="171"/>
      <c r="AJ86" s="74" t="e">
        <f ca="1">_xll.RiskOutput("A2_P_N1_Entry_Poins")+C96*1000000*G96*K96/O96*S96*W96*AA96*AE96</f>
        <v>#NAME?</v>
      </c>
      <c r="AK86" s="158" t="s">
        <v>83</v>
      </c>
      <c r="AL86" s="53"/>
      <c r="AM86" s="53"/>
      <c r="AN86" s="53"/>
      <c r="AO86" s="53"/>
      <c r="AP86" s="53"/>
      <c r="AQ86" s="53"/>
      <c r="AR86" s="230"/>
      <c r="AS86" s="54"/>
      <c r="AT86" s="272"/>
      <c r="AV86" s="68" t="s">
        <v>84</v>
      </c>
      <c r="AW86" s="69"/>
      <c r="AX86" s="69"/>
      <c r="AY86" s="69"/>
      <c r="AZ86" s="69"/>
      <c r="BA86" s="69"/>
      <c r="BB86" s="69"/>
    </row>
    <row r="87" spans="2:56" s="2" customFormat="1" ht="34.5" customHeight="1" x14ac:dyDescent="0.25">
      <c r="B87" s="416" t="s">
        <v>153</v>
      </c>
      <c r="C87" s="417"/>
      <c r="D87" s="418"/>
      <c r="F87" s="416" t="s">
        <v>155</v>
      </c>
      <c r="G87" s="417"/>
      <c r="H87" s="418"/>
      <c r="J87" s="416" t="s">
        <v>156</v>
      </c>
      <c r="K87" s="417"/>
      <c r="L87" s="418"/>
      <c r="N87" s="416" t="s">
        <v>157</v>
      </c>
      <c r="O87" s="417"/>
      <c r="P87" s="418"/>
      <c r="R87" s="416" t="s">
        <v>158</v>
      </c>
      <c r="S87" s="417"/>
      <c r="T87" s="418"/>
      <c r="V87" s="416" t="s">
        <v>159</v>
      </c>
      <c r="W87" s="417"/>
      <c r="X87" s="418"/>
      <c r="Z87" s="416" t="s">
        <v>88</v>
      </c>
      <c r="AA87" s="417"/>
      <c r="AB87" s="418"/>
      <c r="AD87" s="416" t="s">
        <v>89</v>
      </c>
      <c r="AE87" s="417"/>
      <c r="AF87" s="418"/>
      <c r="AH87" s="13"/>
      <c r="AI87" s="14"/>
      <c r="AJ87" s="14"/>
      <c r="AK87" s="158" t="s">
        <v>287</v>
      </c>
      <c r="AL87" s="14"/>
      <c r="AM87" s="14"/>
      <c r="AN87" s="14"/>
      <c r="AO87" s="14"/>
      <c r="AP87" s="14"/>
      <c r="AQ87" s="14"/>
      <c r="AR87" s="231"/>
      <c r="AS87" s="26"/>
      <c r="AT87" s="273"/>
      <c r="AV87" s="67"/>
      <c r="AW87" s="67"/>
      <c r="AX87" s="67"/>
      <c r="AY87" s="67"/>
      <c r="AZ87" s="67"/>
      <c r="BA87" s="67"/>
      <c r="BB87" s="67"/>
    </row>
    <row r="88" spans="2:56" s="2" customFormat="1" x14ac:dyDescent="0.25">
      <c r="B88" s="36"/>
      <c r="C88" s="37"/>
      <c r="D88" s="38"/>
      <c r="F88" s="32"/>
      <c r="G88" s="9"/>
      <c r="H88" s="33"/>
      <c r="J88" s="32"/>
      <c r="K88" s="9"/>
      <c r="L88" s="33"/>
      <c r="N88" s="32"/>
      <c r="O88" s="9"/>
      <c r="P88" s="33"/>
      <c r="R88" s="32"/>
      <c r="S88" s="9"/>
      <c r="T88" s="33"/>
      <c r="V88" s="32"/>
      <c r="W88" s="9"/>
      <c r="X88" s="33"/>
      <c r="Z88" s="32"/>
      <c r="AA88" s="9"/>
      <c r="AB88" s="33"/>
      <c r="AD88" s="32"/>
      <c r="AE88" s="9"/>
      <c r="AF88" s="33"/>
      <c r="AH88" s="27" t="s">
        <v>90</v>
      </c>
      <c r="AI88" s="6"/>
      <c r="AJ88" s="40" t="str">
        <f>AH86</f>
        <v>N1_Entry_Poin=</v>
      </c>
      <c r="AK88" s="6"/>
      <c r="AL88" s="40" t="str">
        <f>B86</f>
        <v>P_N0a_Consum_Poins</v>
      </c>
      <c r="AM88" s="40" t="str">
        <f>F86</f>
        <v>P_N0b_Prop_Import</v>
      </c>
      <c r="AN88" s="40" t="str">
        <f>J86</f>
        <v>P_N0c_Prop_InfCountry_E0b</v>
      </c>
      <c r="AO88" s="40" t="str">
        <f>N86</f>
        <v>P_E1_Conv_Packs2Pcs</v>
      </c>
      <c r="AP88" s="40" t="str">
        <f>R86</f>
        <v>P_E2a_Prop_Inf</v>
      </c>
      <c r="AQ88" s="40" t="str">
        <f>V86</f>
        <v>Surv_E2b_PreExport</v>
      </c>
      <c r="AR88" s="232" t="str">
        <f>Z86</f>
        <v>P_E3_Surv_Transp</v>
      </c>
      <c r="AS88" s="99" t="str">
        <f>AD86</f>
        <v>P_E4_Surv_Insp</v>
      </c>
      <c r="AT88" s="274"/>
      <c r="AV88" s="70" t="s">
        <v>91</v>
      </c>
      <c r="AW88" s="70" t="s">
        <v>92</v>
      </c>
      <c r="AX88" s="70" t="s">
        <v>93</v>
      </c>
      <c r="AY88" s="70" t="s">
        <v>94</v>
      </c>
      <c r="AZ88" s="70" t="s">
        <v>95</v>
      </c>
      <c r="BA88" s="70" t="s">
        <v>96</v>
      </c>
      <c r="BB88" s="70" t="s">
        <v>97</v>
      </c>
    </row>
    <row r="89" spans="2:56" s="2" customFormat="1" x14ac:dyDescent="0.25">
      <c r="B89" s="195" t="str">
        <f>B86</f>
        <v>P_N0a_Consum_Poins</v>
      </c>
      <c r="C89" s="4" t="s">
        <v>98</v>
      </c>
      <c r="D89" s="33" t="s">
        <v>99</v>
      </c>
      <c r="F89" s="195" t="str">
        <f>F86</f>
        <v>P_N0b_Prop_Import</v>
      </c>
      <c r="G89" s="4" t="s">
        <v>98</v>
      </c>
      <c r="H89" s="33" t="s">
        <v>99</v>
      </c>
      <c r="J89" s="32" t="str">
        <f>J86</f>
        <v>P_N0c_Prop_InfCountry_E0b</v>
      </c>
      <c r="K89" s="4" t="s">
        <v>98</v>
      </c>
      <c r="L89" s="33" t="s">
        <v>99</v>
      </c>
      <c r="N89" s="32" t="str">
        <f>N86</f>
        <v>P_E1_Conv_Packs2Pcs</v>
      </c>
      <c r="O89" s="4" t="s">
        <v>98</v>
      </c>
      <c r="P89" s="33" t="s">
        <v>99</v>
      </c>
      <c r="R89" s="32" t="str">
        <f>R86</f>
        <v>P_E2a_Prop_Inf</v>
      </c>
      <c r="S89" s="4" t="s">
        <v>98</v>
      </c>
      <c r="T89" s="33" t="s">
        <v>99</v>
      </c>
      <c r="V89" s="32" t="str">
        <f>V86</f>
        <v>Surv_E2b_PreExport</v>
      </c>
      <c r="W89" s="4" t="s">
        <v>98</v>
      </c>
      <c r="X89" s="33" t="s">
        <v>99</v>
      </c>
      <c r="Z89" s="32" t="str">
        <f>Z86</f>
        <v>P_E3_Surv_Transp</v>
      </c>
      <c r="AA89" s="4" t="s">
        <v>98</v>
      </c>
      <c r="AB89" s="33" t="s">
        <v>99</v>
      </c>
      <c r="AD89" s="32" t="str">
        <f>AD86</f>
        <v>P_E4_Surv_Insp</v>
      </c>
      <c r="AE89" s="4" t="s">
        <v>98</v>
      </c>
      <c r="AF89" s="33" t="s">
        <v>99</v>
      </c>
      <c r="AH89" s="110">
        <v>0.01</v>
      </c>
      <c r="AI89" s="21"/>
      <c r="AJ89" s="56" t="e">
        <f ca="1">_xll.RiskPercentile($AJ$86,$AH89)</f>
        <v>#NAME?</v>
      </c>
      <c r="AK89" s="6"/>
      <c r="AL89" s="60" t="e">
        <f ca="1">_xll.RiskPercentile($C$96,$AH89)</f>
        <v>#NAME?</v>
      </c>
      <c r="AM89" s="110" t="e">
        <f ca="1">_xll.RiskPercentile($G$96,$AH89)</f>
        <v>#NAME?</v>
      </c>
      <c r="AN89" s="110" t="e">
        <f ca="1">_xll.RiskPercentile($K$96,$AH89)</f>
        <v>#NAME?</v>
      </c>
      <c r="AO89" s="60" t="e">
        <f ca="1">_xll.RiskPercentile($O$96,$AH89)</f>
        <v>#NAME?</v>
      </c>
      <c r="AP89" s="65" t="e">
        <f ca="1">_xll.RiskPercentile($S$96,$AH89)</f>
        <v>#NAME?</v>
      </c>
      <c r="AQ89" s="128" t="e">
        <f ca="1">_xll.RiskPercentile($W$96,$AH89)</f>
        <v>#NAME?</v>
      </c>
      <c r="AR89" s="110" t="e">
        <f ca="1">_xll.RiskPercentile($AA$96,$AH89)</f>
        <v>#NAME?</v>
      </c>
      <c r="AS89" s="226" t="e">
        <f ca="1">_xll.RiskPercentile($AE$96,$AH89)</f>
        <v>#NAME?</v>
      </c>
      <c r="AT89" s="275"/>
      <c r="AV89" s="72" t="s">
        <v>100</v>
      </c>
      <c r="AW89" s="72" t="s">
        <v>206</v>
      </c>
      <c r="AX89" s="72" t="s">
        <v>252</v>
      </c>
      <c r="AY89" s="72" t="s">
        <v>342</v>
      </c>
      <c r="AZ89" s="72">
        <v>0.68200000000000005</v>
      </c>
      <c r="BA89" s="72">
        <f>AZ89^2</f>
        <v>0.46512400000000009</v>
      </c>
      <c r="BB89" s="392">
        <f t="shared" ref="BB89:BB94" si="3">BA89/$BA$95</f>
        <v>0.75765187277448187</v>
      </c>
    </row>
    <row r="90" spans="2:56" s="2" customFormat="1" x14ac:dyDescent="0.25">
      <c r="B90" s="382"/>
      <c r="C90" s="4">
        <v>0.01</v>
      </c>
      <c r="D90" s="255" t="e">
        <f ca="1">_xll.RiskPercentile(C96,C90)</f>
        <v>#NAME?</v>
      </c>
      <c r="F90" s="385"/>
      <c r="G90" s="4">
        <v>0.01</v>
      </c>
      <c r="H90" s="134" t="e">
        <f ca="1">_xll.RiskPercentile(G96,G90)</f>
        <v>#NAME?</v>
      </c>
      <c r="J90" s="386"/>
      <c r="K90" s="4">
        <v>0.01</v>
      </c>
      <c r="L90" s="132" t="e">
        <f ca="1">_xll.RiskPercentile(K96,K90)</f>
        <v>#NAME?</v>
      </c>
      <c r="N90" s="105"/>
      <c r="O90" s="4">
        <v>0.01</v>
      </c>
      <c r="P90" s="135" t="e">
        <f ca="1">_xll.RiskPercentile(O96,O90)</f>
        <v>#NAME?</v>
      </c>
      <c r="R90" s="410">
        <v>0</v>
      </c>
      <c r="S90" s="4">
        <v>0.01</v>
      </c>
      <c r="T90" s="248" t="e">
        <f ca="1">_xll.RiskPercentile(S96,S90)</f>
        <v>#NAME?</v>
      </c>
      <c r="V90" s="98"/>
      <c r="W90" s="4">
        <v>0.01</v>
      </c>
      <c r="X90" s="256" t="e">
        <f ca="1">_xll.RiskPercentile(W96,W90)</f>
        <v>#NAME?</v>
      </c>
      <c r="Z90" s="98"/>
      <c r="AA90" s="4">
        <v>0.01</v>
      </c>
      <c r="AB90" s="132" t="e">
        <f ca="1">_xll.RiskPercentile(AA96,AA90)</f>
        <v>#NAME?</v>
      </c>
      <c r="AD90" s="98"/>
      <c r="AE90" s="4">
        <v>0.01</v>
      </c>
      <c r="AF90" s="256" t="e">
        <f ca="1">_xll.RiskPercentile(AE96,AE90)</f>
        <v>#NAME?</v>
      </c>
      <c r="AH90" s="111">
        <v>0.05</v>
      </c>
      <c r="AI90" s="16"/>
      <c r="AJ90" s="57" t="e">
        <f ca="1">_xll.RiskPercentile($AJ$86,$AH90)</f>
        <v>#NAME?</v>
      </c>
      <c r="AK90" s="6"/>
      <c r="AL90" s="61" t="e">
        <f ca="1">_xll.RiskPercentile($C$96,$AH90)</f>
        <v>#NAME?</v>
      </c>
      <c r="AM90" s="111" t="e">
        <f ca="1">_xll.RiskPercentile($G$96,$AH90)</f>
        <v>#NAME?</v>
      </c>
      <c r="AN90" s="111" t="e">
        <f ca="1">_xll.RiskPercentile($K$96,$AH90)</f>
        <v>#NAME?</v>
      </c>
      <c r="AO90" s="61" t="e">
        <f ca="1">_xll.RiskPercentile($O$96,$AH90)</f>
        <v>#NAME?</v>
      </c>
      <c r="AP90" s="50" t="e">
        <f ca="1">_xll.RiskPercentile($S$96,$AH90)</f>
        <v>#NAME?</v>
      </c>
      <c r="AQ90" s="129" t="e">
        <f ca="1">_xll.RiskPercentile($W$96,$AH90)</f>
        <v>#NAME?</v>
      </c>
      <c r="AR90" s="111" t="e">
        <f ca="1">_xll.RiskPercentile($AA$96,$AH90)</f>
        <v>#NAME?</v>
      </c>
      <c r="AS90" s="227" t="e">
        <f ca="1">_xll.RiskPercentile($AE$96,$AH90)</f>
        <v>#NAME?</v>
      </c>
      <c r="AT90" s="275"/>
      <c r="AV90" s="72" t="s">
        <v>101</v>
      </c>
      <c r="AW90" s="72" t="s">
        <v>207</v>
      </c>
      <c r="AX90" s="72" t="s">
        <v>278</v>
      </c>
      <c r="AY90" s="72" t="s">
        <v>343</v>
      </c>
      <c r="AZ90" s="72">
        <v>0.36699999999999999</v>
      </c>
      <c r="BA90" s="72">
        <f t="shared" ref="BA90:BA94" si="4">AZ90^2</f>
        <v>0.134689</v>
      </c>
      <c r="BB90" s="392">
        <f t="shared" si="3"/>
        <v>0.21939821013777439</v>
      </c>
    </row>
    <row r="91" spans="2:56" s="2" customFormat="1" x14ac:dyDescent="0.25">
      <c r="B91" s="382"/>
      <c r="C91" s="4">
        <v>0.25</v>
      </c>
      <c r="D91" s="255" t="e">
        <f ca="1">_xll.RiskPercentile(C96,C91)</f>
        <v>#NAME?</v>
      </c>
      <c r="F91" s="385"/>
      <c r="G91" s="4">
        <v>0.25</v>
      </c>
      <c r="H91" s="134" t="e">
        <f ca="1">_xll.RiskPercentile(G96,G91)</f>
        <v>#NAME?</v>
      </c>
      <c r="J91" s="386"/>
      <c r="K91" s="4">
        <v>0.25</v>
      </c>
      <c r="L91" s="132" t="e">
        <f ca="1">_xll.RiskPercentile(K96,K91)</f>
        <v>#NAME?</v>
      </c>
      <c r="N91" s="105"/>
      <c r="O91" s="4">
        <v>0.25</v>
      </c>
      <c r="P91" s="135" t="e">
        <f ca="1">_xll.RiskPercentile(O96,O91)</f>
        <v>#NAME?</v>
      </c>
      <c r="R91" s="410">
        <v>2.0000000000000001E-4</v>
      </c>
      <c r="S91" s="4">
        <v>0.25</v>
      </c>
      <c r="T91" s="248" t="e">
        <f ca="1">_xll.RiskPercentile(S96,S91)</f>
        <v>#NAME?</v>
      </c>
      <c r="V91" s="98"/>
      <c r="W91" s="4">
        <v>0.25</v>
      </c>
      <c r="X91" s="256" t="e">
        <f ca="1">_xll.RiskPercentile(W96,W91)</f>
        <v>#NAME?</v>
      </c>
      <c r="Z91" s="98"/>
      <c r="AA91" s="4">
        <v>0.25</v>
      </c>
      <c r="AB91" s="132" t="e">
        <f ca="1">_xll.RiskPercentile(AA96,AA91)</f>
        <v>#NAME?</v>
      </c>
      <c r="AD91" s="98"/>
      <c r="AE91" s="4">
        <v>0.25</v>
      </c>
      <c r="AF91" s="256" t="e">
        <f ca="1">_xll.RiskPercentile(AE96,AE91)</f>
        <v>#NAME?</v>
      </c>
      <c r="AH91" s="111">
        <v>0.1</v>
      </c>
      <c r="AI91" s="16"/>
      <c r="AJ91" s="57" t="e">
        <f ca="1">_xll.RiskPercentile($AJ$86,$AH91)</f>
        <v>#NAME?</v>
      </c>
      <c r="AK91" s="6"/>
      <c r="AL91" s="61" t="e">
        <f ca="1">_xll.RiskPercentile($C$96,$AH91)</f>
        <v>#NAME?</v>
      </c>
      <c r="AM91" s="111" t="e">
        <f ca="1">_xll.RiskPercentile($G$96,$AH91)</f>
        <v>#NAME?</v>
      </c>
      <c r="AN91" s="111" t="e">
        <f ca="1">_xll.RiskPercentile($K$96,$AH91)</f>
        <v>#NAME?</v>
      </c>
      <c r="AO91" s="61" t="e">
        <f ca="1">_xll.RiskPercentile($O$96,$AH91)</f>
        <v>#NAME?</v>
      </c>
      <c r="AP91" s="50" t="e">
        <f ca="1">_xll.RiskPercentile($S$96,$AH91)</f>
        <v>#NAME?</v>
      </c>
      <c r="AQ91" s="129" t="e">
        <f ca="1">_xll.RiskPercentile($W$96,$AH91)</f>
        <v>#NAME?</v>
      </c>
      <c r="AR91" s="111" t="e">
        <f ca="1">_xll.RiskPercentile($AA$96,$AH91)</f>
        <v>#NAME?</v>
      </c>
      <c r="AS91" s="227" t="e">
        <f ca="1">_xll.RiskPercentile($AE$96,$AH91)</f>
        <v>#NAME?</v>
      </c>
      <c r="AT91" s="275"/>
      <c r="AV91" s="72" t="s">
        <v>102</v>
      </c>
      <c r="AW91" s="72" t="s">
        <v>208</v>
      </c>
      <c r="AX91" s="72" t="s">
        <v>249</v>
      </c>
      <c r="AY91" s="72" t="s">
        <v>344</v>
      </c>
      <c r="AZ91" s="72">
        <v>9.1999999999999998E-2</v>
      </c>
      <c r="BA91" s="72">
        <f t="shared" si="4"/>
        <v>8.4639999999999993E-3</v>
      </c>
      <c r="BB91" s="392">
        <f t="shared" si="3"/>
        <v>1.378721685220116E-2</v>
      </c>
    </row>
    <row r="92" spans="2:56" s="2" customFormat="1" x14ac:dyDescent="0.25">
      <c r="B92" s="382"/>
      <c r="C92" s="4">
        <v>0.5</v>
      </c>
      <c r="D92" s="255" t="e">
        <f ca="1">_xll.RiskPercentile(C96,C92)</f>
        <v>#NAME?</v>
      </c>
      <c r="F92" s="385"/>
      <c r="G92" s="4">
        <v>0.5</v>
      </c>
      <c r="H92" s="134" t="e">
        <f ca="1">_xll.RiskPercentile(G96,G92)</f>
        <v>#NAME?</v>
      </c>
      <c r="J92" s="386"/>
      <c r="K92" s="4">
        <v>0.5</v>
      </c>
      <c r="L92" s="132" t="e">
        <f ca="1">_xll.RiskPercentile(K96,K92)</f>
        <v>#NAME?</v>
      </c>
      <c r="N92" s="105"/>
      <c r="O92" s="4">
        <v>0.5</v>
      </c>
      <c r="P92" s="135" t="e">
        <f ca="1">_xll.RiskPercentile(O96,O92)</f>
        <v>#NAME?</v>
      </c>
      <c r="R92" s="410">
        <v>5.0000000000000001E-4</v>
      </c>
      <c r="S92" s="4">
        <v>0.5</v>
      </c>
      <c r="T92" s="248" t="e">
        <f ca="1">_xll.RiskPercentile(S96,S92)</f>
        <v>#NAME?</v>
      </c>
      <c r="V92" s="98"/>
      <c r="W92" s="4">
        <v>0.5</v>
      </c>
      <c r="X92" s="256" t="e">
        <f ca="1">_xll.RiskPercentile(W96,W92)</f>
        <v>#NAME?</v>
      </c>
      <c r="Z92" s="98"/>
      <c r="AA92" s="4">
        <v>0.5</v>
      </c>
      <c r="AB92" s="132" t="e">
        <f ca="1">_xll.RiskPercentile(AA96,AA92)</f>
        <v>#NAME?</v>
      </c>
      <c r="AD92" s="98"/>
      <c r="AE92" s="4">
        <v>0.5</v>
      </c>
      <c r="AF92" s="256" t="e">
        <f ca="1">_xll.RiskPercentile(AE96,AE92)</f>
        <v>#NAME?</v>
      </c>
      <c r="AH92" s="111">
        <v>0.16600000000000001</v>
      </c>
      <c r="AI92" s="16"/>
      <c r="AJ92" s="57" t="e">
        <f ca="1">_xll.RiskPercentile($AJ$86,$AH92)</f>
        <v>#NAME?</v>
      </c>
      <c r="AK92" s="6"/>
      <c r="AL92" s="61" t="e">
        <f ca="1">_xll.RiskPercentile($C$96,$AH92)</f>
        <v>#NAME?</v>
      </c>
      <c r="AM92" s="111" t="e">
        <f ca="1">_xll.RiskPercentile($G$96,$AH92)</f>
        <v>#NAME?</v>
      </c>
      <c r="AN92" s="111" t="e">
        <f ca="1">_xll.RiskPercentile($K$96,$AH92)</f>
        <v>#NAME?</v>
      </c>
      <c r="AO92" s="61" t="e">
        <f ca="1">_xll.RiskPercentile($O$96,$AH92)</f>
        <v>#NAME?</v>
      </c>
      <c r="AP92" s="50" t="e">
        <f ca="1">_xll.RiskPercentile($S$96,$AH92)</f>
        <v>#NAME?</v>
      </c>
      <c r="AQ92" s="129" t="e">
        <f ca="1">_xll.RiskPercentile($W$96,$AH92)</f>
        <v>#NAME?</v>
      </c>
      <c r="AR92" s="111" t="e">
        <f ca="1">_xll.RiskPercentile($AA$96,$AH92)</f>
        <v>#NAME?</v>
      </c>
      <c r="AS92" s="227" t="e">
        <f ca="1">_xll.RiskPercentile($AE$96,$AH92)</f>
        <v>#NAME?</v>
      </c>
      <c r="AT92" s="275"/>
      <c r="AV92" s="72" t="s">
        <v>117</v>
      </c>
      <c r="AW92" s="72" t="s">
        <v>209</v>
      </c>
      <c r="AX92" s="72" t="s">
        <v>248</v>
      </c>
      <c r="AY92" s="72" t="s">
        <v>345</v>
      </c>
      <c r="AZ92" s="72">
        <v>7.4999999999999997E-2</v>
      </c>
      <c r="BA92" s="72">
        <f t="shared" si="4"/>
        <v>5.6249999999999998E-3</v>
      </c>
      <c r="BB92" s="392">
        <f t="shared" si="3"/>
        <v>9.1627002355424772E-3</v>
      </c>
    </row>
    <row r="93" spans="2:56" s="2" customFormat="1" x14ac:dyDescent="0.25">
      <c r="B93" s="382"/>
      <c r="C93" s="4">
        <v>0.75</v>
      </c>
      <c r="D93" s="255" t="e">
        <f ca="1">_xll.RiskPercentile(C96,C93)</f>
        <v>#NAME?</v>
      </c>
      <c r="F93" s="385"/>
      <c r="G93" s="4">
        <v>0.75</v>
      </c>
      <c r="H93" s="134" t="e">
        <f ca="1">_xll.RiskPercentile(G96,G93)</f>
        <v>#NAME?</v>
      </c>
      <c r="J93" s="386"/>
      <c r="K93" s="4">
        <v>0.75</v>
      </c>
      <c r="L93" s="132" t="e">
        <f ca="1">_xll.RiskPercentile(K96,K93)</f>
        <v>#NAME?</v>
      </c>
      <c r="N93" s="105"/>
      <c r="O93" s="4">
        <v>0.75</v>
      </c>
      <c r="P93" s="135" t="e">
        <f ca="1">_xll.RiskPercentile(O96,O93)</f>
        <v>#NAME?</v>
      </c>
      <c r="R93" s="410">
        <v>2E-3</v>
      </c>
      <c r="S93" s="4">
        <v>0.75</v>
      </c>
      <c r="T93" s="248" t="e">
        <f ca="1">_xll.RiskPercentile(S96,S93)</f>
        <v>#NAME?</v>
      </c>
      <c r="V93" s="98"/>
      <c r="W93" s="4">
        <v>0.75</v>
      </c>
      <c r="X93" s="256" t="e">
        <f ca="1">_xll.RiskPercentile(W96,W93)</f>
        <v>#NAME?</v>
      </c>
      <c r="Z93" s="98"/>
      <c r="AA93" s="4">
        <v>0.75</v>
      </c>
      <c r="AB93" s="132" t="e">
        <f ca="1">_xll.RiskPercentile(AA96,AA93)</f>
        <v>#NAME?</v>
      </c>
      <c r="AD93" s="98"/>
      <c r="AE93" s="4">
        <v>0.75</v>
      </c>
      <c r="AF93" s="256" t="e">
        <f ca="1">_xll.RiskPercentile(AE96,AE93)</f>
        <v>#NAME?</v>
      </c>
      <c r="AH93" s="110">
        <v>0.25</v>
      </c>
      <c r="AI93" s="21"/>
      <c r="AJ93" s="56" t="e">
        <f ca="1">_xll.RiskPercentile($AJ$86,$AH93)</f>
        <v>#NAME?</v>
      </c>
      <c r="AK93" s="6"/>
      <c r="AL93" s="60" t="e">
        <f ca="1">_xll.RiskPercentile($C$96,$AH93)</f>
        <v>#NAME?</v>
      </c>
      <c r="AM93" s="110" t="e">
        <f ca="1">_xll.RiskPercentile($G$96,$AH93)</f>
        <v>#NAME?</v>
      </c>
      <c r="AN93" s="110" t="e">
        <f ca="1">_xll.RiskPercentile($K$96,$AH93)</f>
        <v>#NAME?</v>
      </c>
      <c r="AO93" s="60" t="e">
        <f ca="1">_xll.RiskPercentile($O$96,$AH93)</f>
        <v>#NAME?</v>
      </c>
      <c r="AP93" s="65" t="e">
        <f ca="1">_xll.RiskPercentile($S$96,$AH93)</f>
        <v>#NAME?</v>
      </c>
      <c r="AQ93" s="128" t="e">
        <f ca="1">_xll.RiskPercentile($W$96,$AH93)</f>
        <v>#NAME?</v>
      </c>
      <c r="AR93" s="110" t="e">
        <f ca="1">_xll.RiskPercentile($AA$96,$AH93)</f>
        <v>#NAME?</v>
      </c>
      <c r="AS93" s="226" t="e">
        <f ca="1">_xll.RiskPercentile($AE$96,$AH93)</f>
        <v>#NAME?</v>
      </c>
      <c r="AT93" s="275"/>
      <c r="AV93" s="72" t="s">
        <v>103</v>
      </c>
      <c r="AW93" s="72" t="s">
        <v>210</v>
      </c>
      <c r="AX93" s="72" t="s">
        <v>255</v>
      </c>
      <c r="AY93" s="72" t="s">
        <v>348</v>
      </c>
      <c r="AZ93" s="72">
        <v>0</v>
      </c>
      <c r="BA93" s="72">
        <f t="shared" si="4"/>
        <v>0</v>
      </c>
      <c r="BB93" s="392">
        <f t="shared" si="3"/>
        <v>0</v>
      </c>
    </row>
    <row r="94" spans="2:56" s="2" customFormat="1" x14ac:dyDescent="0.25">
      <c r="B94" s="382"/>
      <c r="C94" s="4">
        <v>0.99</v>
      </c>
      <c r="D94" s="255" t="e">
        <f ca="1">_xll.RiskPercentile(C96,C94)</f>
        <v>#NAME?</v>
      </c>
      <c r="F94" s="385"/>
      <c r="G94" s="4">
        <v>0.99</v>
      </c>
      <c r="H94" s="134" t="e">
        <f ca="1">_xll.RiskPercentile(G96,G94)</f>
        <v>#NAME?</v>
      </c>
      <c r="J94" s="386"/>
      <c r="K94" s="4">
        <v>0.99</v>
      </c>
      <c r="L94" s="132" t="e">
        <f ca="1">_xll.RiskPercentile(K96,K94)</f>
        <v>#NAME?</v>
      </c>
      <c r="N94" s="105"/>
      <c r="O94" s="4">
        <v>0.99</v>
      </c>
      <c r="P94" s="135" t="e">
        <f ca="1">_xll.RiskPercentile(O96,O94)</f>
        <v>#NAME?</v>
      </c>
      <c r="R94" s="410">
        <v>5.0000000000000001E-3</v>
      </c>
      <c r="S94" s="4">
        <v>0.99</v>
      </c>
      <c r="T94" s="248" t="e">
        <f ca="1">_xll.RiskPercentile(S96,S94)</f>
        <v>#NAME?</v>
      </c>
      <c r="V94" s="98"/>
      <c r="W94" s="4">
        <v>0.99</v>
      </c>
      <c r="X94" s="256" t="e">
        <f ca="1">_xll.RiskPercentile(W96,W94)</f>
        <v>#NAME?</v>
      </c>
      <c r="Z94" s="98"/>
      <c r="AA94" s="4">
        <v>0.99</v>
      </c>
      <c r="AB94" s="132" t="e">
        <f ca="1">_xll.RiskPercentile(AA96,AA94)</f>
        <v>#NAME?</v>
      </c>
      <c r="AD94" s="98"/>
      <c r="AE94" s="4">
        <v>0.99</v>
      </c>
      <c r="AF94" s="256" t="e">
        <f ca="1">_xll.RiskPercentile(AE96,AE94)</f>
        <v>#NAME?</v>
      </c>
      <c r="AH94" s="113">
        <v>0.33300000000000002</v>
      </c>
      <c r="AI94" s="18"/>
      <c r="AJ94" s="59" t="e">
        <f ca="1">_xll.RiskPercentile($AJ$86,$AH94)</f>
        <v>#NAME?</v>
      </c>
      <c r="AK94" s="7"/>
      <c r="AL94" s="63" t="e">
        <f ca="1">_xll.RiskPercentile($C$96,$AH94)</f>
        <v>#NAME?</v>
      </c>
      <c r="AM94" s="113" t="e">
        <f ca="1">_xll.RiskPercentile($G$96,$AH94)</f>
        <v>#NAME?</v>
      </c>
      <c r="AN94" s="113" t="e">
        <f ca="1">_xll.RiskPercentile($K$96,$AH94)</f>
        <v>#NAME?</v>
      </c>
      <c r="AO94" s="63" t="e">
        <f ca="1">_xll.RiskPercentile($O$96,$AH94)</f>
        <v>#NAME?</v>
      </c>
      <c r="AP94" s="19" t="e">
        <f ca="1">_xll.RiskPercentile($S$96,$AH94)</f>
        <v>#NAME?</v>
      </c>
      <c r="AQ94" s="131" t="e">
        <f ca="1">_xll.RiskPercentile($W$96,$AH94)</f>
        <v>#NAME?</v>
      </c>
      <c r="AR94" s="113" t="e">
        <f ca="1">_xll.RiskPercentile($AA$96,$AH94)</f>
        <v>#NAME?</v>
      </c>
      <c r="AS94" s="228" t="e">
        <f ca="1">_xll.RiskPercentile($AE$96,$AH94)</f>
        <v>#NAME?</v>
      </c>
      <c r="AT94" s="276"/>
      <c r="AV94" s="72" t="s">
        <v>103</v>
      </c>
      <c r="AW94" s="72" t="s">
        <v>211</v>
      </c>
      <c r="AX94" s="72" t="s">
        <v>346</v>
      </c>
      <c r="AY94" s="72" t="s">
        <v>347</v>
      </c>
      <c r="AZ94" s="72">
        <v>0</v>
      </c>
      <c r="BA94" s="72">
        <f t="shared" si="4"/>
        <v>0</v>
      </c>
      <c r="BB94" s="392">
        <f t="shared" si="3"/>
        <v>0</v>
      </c>
    </row>
    <row r="95" spans="2:56" s="2" customFormat="1" x14ac:dyDescent="0.25">
      <c r="B95" s="32"/>
      <c r="C95" s="1"/>
      <c r="D95" s="35"/>
      <c r="F95" s="32"/>
      <c r="G95" s="1"/>
      <c r="H95" s="35"/>
      <c r="J95" s="32"/>
      <c r="K95" s="1"/>
      <c r="L95" s="35"/>
      <c r="N95" s="32"/>
      <c r="O95" s="1"/>
      <c r="P95" s="35"/>
      <c r="R95" s="32"/>
      <c r="S95" s="1"/>
      <c r="T95" s="35"/>
      <c r="V95" s="32"/>
      <c r="W95" s="1"/>
      <c r="X95" s="35"/>
      <c r="Z95" s="32"/>
      <c r="AA95" s="1"/>
      <c r="AB95" s="35"/>
      <c r="AD95" s="32"/>
      <c r="AE95" s="1"/>
      <c r="AF95" s="35"/>
      <c r="AH95" s="112">
        <v>0.5</v>
      </c>
      <c r="AI95" s="24"/>
      <c r="AJ95" s="58" t="e">
        <f ca="1">_xll.RiskPercentile($AJ$86,$AH95)</f>
        <v>#NAME?</v>
      </c>
      <c r="AK95" s="124"/>
      <c r="AL95" s="62" t="e">
        <f ca="1">_xll.RiskPercentile($C$96,$AH95)</f>
        <v>#NAME?</v>
      </c>
      <c r="AM95" s="112" t="e">
        <f ca="1">_xll.RiskPercentile($G$96,$AH95)</f>
        <v>#NAME?</v>
      </c>
      <c r="AN95" s="112" t="e">
        <f ca="1">_xll.RiskPercentile($K$96,$AH95)</f>
        <v>#NAME?</v>
      </c>
      <c r="AO95" s="62" t="e">
        <f ca="1">_xll.RiskPercentile($O$96,$AH95)</f>
        <v>#NAME?</v>
      </c>
      <c r="AP95" s="66" t="e">
        <f ca="1">_xll.RiskPercentile($S$96,$AH95)</f>
        <v>#NAME?</v>
      </c>
      <c r="AQ95" s="130" t="e">
        <f ca="1">_xll.RiskPercentile($W$96,$AH95)</f>
        <v>#NAME?</v>
      </c>
      <c r="AR95" s="112" t="e">
        <f ca="1">_xll.RiskPercentile($AA$96,$AH95)</f>
        <v>#NAME?</v>
      </c>
      <c r="AS95" s="229" t="e">
        <f ca="1">_xll.RiskPercentile($AE$96,$AH95)</f>
        <v>#NAME?</v>
      </c>
      <c r="AT95" s="276"/>
      <c r="AV95" s="71" t="s">
        <v>104</v>
      </c>
      <c r="AW95" s="70"/>
      <c r="AX95" s="70"/>
      <c r="AY95" s="70"/>
      <c r="AZ95" s="70" t="s">
        <v>105</v>
      </c>
      <c r="BA95" s="72">
        <f>SUM(BA89:BA94)</f>
        <v>0.61390200000000017</v>
      </c>
      <c r="BB95" s="15">
        <f>BA95/$BA$95</f>
        <v>1</v>
      </c>
    </row>
    <row r="96" spans="2:56" s="2" customFormat="1" x14ac:dyDescent="0.25">
      <c r="B96" s="32" t="str">
        <f>B86</f>
        <v>P_N0a_Consum_Poins</v>
      </c>
      <c r="C96" s="244" t="e">
        <f ca="1">A0!C96</f>
        <v>#NAME?</v>
      </c>
      <c r="D96" s="35" t="s">
        <v>325</v>
      </c>
      <c r="F96" s="32" t="str">
        <f>F86</f>
        <v>P_N0b_Prop_Import</v>
      </c>
      <c r="G96" s="243" t="e">
        <f ca="1">A0!G96</f>
        <v>#NAME?</v>
      </c>
      <c r="H96" s="35" t="s">
        <v>325</v>
      </c>
      <c r="J96" s="32" t="str">
        <f>J86</f>
        <v>P_N0c_Prop_InfCountry_E0b</v>
      </c>
      <c r="K96" s="238" t="e">
        <f ca="1">A0!K96</f>
        <v>#NAME?</v>
      </c>
      <c r="L96" s="35" t="s">
        <v>325</v>
      </c>
      <c r="N96" s="32" t="str">
        <f>N86</f>
        <v>P_E1_Conv_Packs2Pcs</v>
      </c>
      <c r="O96" s="242">
        <f>A0!O96</f>
        <v>1463.1999999999998</v>
      </c>
      <c r="P96" s="35" t="s">
        <v>325</v>
      </c>
      <c r="R96" s="32" t="str">
        <f>R86</f>
        <v>P_E2a_Prop_Inf</v>
      </c>
      <c r="S96" s="247" t="e">
        <f ca="1">_xll.RiskWeibull(0.68891,0.0010269,_xll.RiskName("A2_P_E2a_Prop_Inf"),_xll.RiskFit("A2_P_E2a_Prop_Inf","RMSErr"))</f>
        <v>#NAME?</v>
      </c>
      <c r="T96" s="35" t="s">
        <v>374</v>
      </c>
      <c r="V96" s="32" t="str">
        <f>V86</f>
        <v>Surv_E2b_PreExport</v>
      </c>
      <c r="W96" s="257" t="e">
        <f ca="1">A0!W96</f>
        <v>#NAME?</v>
      </c>
      <c r="X96" s="35" t="s">
        <v>325</v>
      </c>
      <c r="Z96" s="32" t="str">
        <f>Z86</f>
        <v>P_E3_Surv_Transp</v>
      </c>
      <c r="AA96" s="238">
        <f>A0!AA96</f>
        <v>1</v>
      </c>
      <c r="AB96" s="35" t="s">
        <v>325</v>
      </c>
      <c r="AD96" s="32" t="str">
        <f>AD86</f>
        <v>P_E4_Surv_Insp</v>
      </c>
      <c r="AE96" s="257" t="e">
        <f ca="1">A0!AE96</f>
        <v>#NAME?</v>
      </c>
      <c r="AF96" s="35" t="s">
        <v>325</v>
      </c>
      <c r="AH96" s="113">
        <v>0.66700000000000004</v>
      </c>
      <c r="AI96" s="18"/>
      <c r="AJ96" s="59" t="e">
        <f ca="1">_xll.RiskPercentile($AJ$86,$AH96)</f>
        <v>#NAME?</v>
      </c>
      <c r="AK96" s="7"/>
      <c r="AL96" s="63" t="e">
        <f ca="1">_xll.RiskPercentile($C$96,$AH96)</f>
        <v>#NAME?</v>
      </c>
      <c r="AM96" s="113" t="e">
        <f ca="1">_xll.RiskPercentile($G$96,$AH96)</f>
        <v>#NAME?</v>
      </c>
      <c r="AN96" s="113" t="e">
        <f ca="1">_xll.RiskPercentile($K$96,$AH96)</f>
        <v>#NAME?</v>
      </c>
      <c r="AO96" s="63" t="e">
        <f ca="1">_xll.RiskPercentile($O$96,$AH96)</f>
        <v>#NAME?</v>
      </c>
      <c r="AP96" s="19" t="e">
        <f ca="1">_xll.RiskPercentile($S$96,$AH96)</f>
        <v>#NAME?</v>
      </c>
      <c r="AQ96" s="131" t="e">
        <f ca="1">_xll.RiskPercentile($W$96,$AH96)</f>
        <v>#NAME?</v>
      </c>
      <c r="AR96" s="113" t="e">
        <f ca="1">_xll.RiskPercentile($AA$96,$AH96)</f>
        <v>#NAME?</v>
      </c>
      <c r="AS96" s="228" t="e">
        <f ca="1">_xll.RiskPercentile($AE$96,$AH96)</f>
        <v>#NAME?</v>
      </c>
      <c r="AT96" s="276"/>
      <c r="AV96" s="67"/>
      <c r="AW96" s="67"/>
      <c r="AX96" s="67"/>
      <c r="AY96" s="67"/>
      <c r="AZ96" s="67"/>
      <c r="BA96" s="67"/>
      <c r="BB96" s="67"/>
    </row>
    <row r="97" spans="2:56" s="2" customFormat="1" x14ac:dyDescent="0.25">
      <c r="B97" s="36"/>
      <c r="C97" s="6"/>
      <c r="D97" s="28"/>
      <c r="F97" s="36"/>
      <c r="G97" s="37"/>
      <c r="H97" s="38"/>
      <c r="J97" s="36"/>
      <c r="K97" s="37"/>
      <c r="L97" s="38"/>
      <c r="N97" s="39"/>
      <c r="O97" s="104"/>
      <c r="P97" s="38"/>
      <c r="R97" s="36"/>
      <c r="S97" s="37"/>
      <c r="T97" s="38"/>
      <c r="V97" s="36"/>
      <c r="W97" s="37"/>
      <c r="X97" s="38"/>
      <c r="Z97" s="36"/>
      <c r="AA97" s="37"/>
      <c r="AB97" s="38"/>
      <c r="AD97" s="36"/>
      <c r="AE97" s="37"/>
      <c r="AF97" s="38"/>
      <c r="AH97" s="110">
        <v>0.75</v>
      </c>
      <c r="AI97" s="21"/>
      <c r="AJ97" s="56" t="e">
        <f ca="1">_xll.RiskPercentile($AJ$86,$AH97)</f>
        <v>#NAME?</v>
      </c>
      <c r="AK97" s="6"/>
      <c r="AL97" s="60" t="e">
        <f ca="1">_xll.RiskPercentile($C$96,$AH97)</f>
        <v>#NAME?</v>
      </c>
      <c r="AM97" s="110" t="e">
        <f ca="1">_xll.RiskPercentile($G$96,$AH97)</f>
        <v>#NAME?</v>
      </c>
      <c r="AN97" s="110" t="e">
        <f ca="1">_xll.RiskPercentile($K$96,$AH97)</f>
        <v>#NAME?</v>
      </c>
      <c r="AO97" s="60" t="e">
        <f ca="1">_xll.RiskPercentile($O$96,$AH97)</f>
        <v>#NAME?</v>
      </c>
      <c r="AP97" s="65" t="e">
        <f ca="1">_xll.RiskPercentile($S$96,$AH97)</f>
        <v>#NAME?</v>
      </c>
      <c r="AQ97" s="128" t="e">
        <f ca="1">_xll.RiskPercentile($W$96,$AH97)</f>
        <v>#NAME?</v>
      </c>
      <c r="AR97" s="110" t="e">
        <f ca="1">_xll.RiskPercentile($AA$96,$AH97)</f>
        <v>#NAME?</v>
      </c>
      <c r="AS97" s="226" t="e">
        <f ca="1">_xll.RiskPercentile($AE$96,$AH97)</f>
        <v>#NAME?</v>
      </c>
      <c r="AT97" s="275"/>
      <c r="AV97" s="67"/>
      <c r="AW97" s="67"/>
      <c r="AX97" s="67"/>
      <c r="AY97" s="67"/>
      <c r="AZ97" s="67"/>
      <c r="BA97" s="67"/>
      <c r="BB97" s="67"/>
    </row>
    <row r="98" spans="2:56" s="2" customFormat="1" x14ac:dyDescent="0.25">
      <c r="B98" s="36"/>
      <c r="C98" s="37"/>
      <c r="D98" s="38"/>
      <c r="F98" s="39"/>
      <c r="G98" s="6"/>
      <c r="H98" s="38"/>
      <c r="J98" s="39"/>
      <c r="K98" s="6"/>
      <c r="L98" s="38"/>
      <c r="N98" s="39"/>
      <c r="O98" s="103"/>
      <c r="P98" s="38"/>
      <c r="R98" s="117"/>
      <c r="S98" s="6"/>
      <c r="T98" s="38"/>
      <c r="V98" s="98"/>
      <c r="W98" s="9"/>
      <c r="X98" s="38"/>
      <c r="Z98"/>
      <c r="AA98"/>
      <c r="AB98" s="38"/>
      <c r="AD98" s="98"/>
      <c r="AE98" s="9"/>
      <c r="AF98" s="38"/>
      <c r="AH98" s="111">
        <v>0.83299999999999996</v>
      </c>
      <c r="AI98" s="16"/>
      <c r="AJ98" s="57" t="e">
        <f ca="1">_xll.RiskPercentile($AJ$86,$AH98)</f>
        <v>#NAME?</v>
      </c>
      <c r="AK98" s="6"/>
      <c r="AL98" s="61" t="e">
        <f ca="1">_xll.RiskPercentile($C$96,$AH98)</f>
        <v>#NAME?</v>
      </c>
      <c r="AM98" s="111" t="e">
        <f ca="1">_xll.RiskPercentile($G$96,$AH98)</f>
        <v>#NAME?</v>
      </c>
      <c r="AN98" s="111" t="e">
        <f ca="1">_xll.RiskPercentile($K$96,$AH98)</f>
        <v>#NAME?</v>
      </c>
      <c r="AO98" s="61" t="e">
        <f ca="1">_xll.RiskPercentile($O$96,$AH98)</f>
        <v>#NAME?</v>
      </c>
      <c r="AP98" s="50" t="e">
        <f ca="1">_xll.RiskPercentile($S$96,$AH98)</f>
        <v>#NAME?</v>
      </c>
      <c r="AQ98" s="129" t="e">
        <f ca="1">_xll.RiskPercentile($W$96,$AH98)</f>
        <v>#NAME?</v>
      </c>
      <c r="AR98" s="111" t="e">
        <f ca="1">_xll.RiskPercentile($AA$96,$AH98)</f>
        <v>#NAME?</v>
      </c>
      <c r="AS98" s="227" t="e">
        <f ca="1">_xll.RiskPercentile($AE$96,$AH98)</f>
        <v>#NAME?</v>
      </c>
      <c r="AT98" s="275"/>
      <c r="AV98" s="67"/>
      <c r="AW98" s="67"/>
      <c r="AX98" s="67"/>
      <c r="AY98" s="67"/>
      <c r="AZ98" s="67"/>
      <c r="BA98" s="67"/>
      <c r="BB98" s="67"/>
    </row>
    <row r="99" spans="2:56" s="2" customFormat="1" x14ac:dyDescent="0.25">
      <c r="B99" s="39"/>
      <c r="C99" s="6"/>
      <c r="D99" s="28"/>
      <c r="F99" s="39"/>
      <c r="G99" s="6"/>
      <c r="H99" s="38"/>
      <c r="J99" s="39"/>
      <c r="K99" s="6"/>
      <c r="L99" s="38"/>
      <c r="N99" s="32"/>
      <c r="O99" s="9"/>
      <c r="P99" s="102"/>
      <c r="R99" s="39"/>
      <c r="S99" s="6"/>
      <c r="T99" s="38"/>
      <c r="V99" s="98"/>
      <c r="W99" s="9"/>
      <c r="X99" s="38"/>
      <c r="Z99"/>
      <c r="AA99"/>
      <c r="AB99" s="38"/>
      <c r="AD99" s="98"/>
      <c r="AE99" s="9"/>
      <c r="AF99" s="38"/>
      <c r="AH99" s="111">
        <v>0.9</v>
      </c>
      <c r="AI99" s="16"/>
      <c r="AJ99" s="57" t="e">
        <f ca="1">_xll.RiskPercentile($AJ$86,$AH99)</f>
        <v>#NAME?</v>
      </c>
      <c r="AK99" s="6"/>
      <c r="AL99" s="61" t="e">
        <f ca="1">_xll.RiskPercentile($C$96,$AH99)</f>
        <v>#NAME?</v>
      </c>
      <c r="AM99" s="111" t="e">
        <f ca="1">_xll.RiskPercentile($G$96,$AH99)</f>
        <v>#NAME?</v>
      </c>
      <c r="AN99" s="111" t="e">
        <f ca="1">_xll.RiskPercentile($K$96,$AH99)</f>
        <v>#NAME?</v>
      </c>
      <c r="AO99" s="61" t="e">
        <f ca="1">_xll.RiskPercentile($O$96,$AH99)</f>
        <v>#NAME?</v>
      </c>
      <c r="AP99" s="50" t="e">
        <f ca="1">_xll.RiskPercentile($S$96,$AH99)</f>
        <v>#NAME?</v>
      </c>
      <c r="AQ99" s="129" t="e">
        <f ca="1">_xll.RiskPercentile($W$96,$AH99)</f>
        <v>#NAME?</v>
      </c>
      <c r="AR99" s="111" t="e">
        <f ca="1">_xll.RiskPercentile($AA$96,$AH99)</f>
        <v>#NAME?</v>
      </c>
      <c r="AS99" s="227" t="e">
        <f ca="1">_xll.RiskPercentile($AE$96,$AH99)</f>
        <v>#NAME?</v>
      </c>
      <c r="AT99" s="275"/>
      <c r="AV99" s="67"/>
      <c r="AW99" s="67"/>
      <c r="AX99" s="67"/>
      <c r="AY99" s="67"/>
      <c r="AZ99" s="67"/>
      <c r="BA99" s="67"/>
      <c r="BB99" s="67"/>
    </row>
    <row r="100" spans="2:56" s="2" customFormat="1" x14ac:dyDescent="0.25">
      <c r="B100" s="39"/>
      <c r="C100" s="6"/>
      <c r="D100" s="28"/>
      <c r="F100" s="39"/>
      <c r="G100" s="6"/>
      <c r="H100" s="38"/>
      <c r="J100" s="39"/>
      <c r="K100" s="6"/>
      <c r="L100" s="38"/>
      <c r="N100" s="39"/>
      <c r="O100" s="149"/>
      <c r="P100" s="102"/>
      <c r="R100" s="39"/>
      <c r="S100" s="6"/>
      <c r="T100" s="38"/>
      <c r="V100" s="98"/>
      <c r="W100" s="9"/>
      <c r="X100" s="38"/>
      <c r="Z100"/>
      <c r="AA100"/>
      <c r="AB100" s="38"/>
      <c r="AD100" s="98"/>
      <c r="AE100" s="9"/>
      <c r="AF100" s="38"/>
      <c r="AH100" s="111">
        <v>0.95</v>
      </c>
      <c r="AI100" s="16"/>
      <c r="AJ100" s="57" t="e">
        <f ca="1">_xll.RiskPercentile($AJ$86,$AH100)</f>
        <v>#NAME?</v>
      </c>
      <c r="AK100" s="6"/>
      <c r="AL100" s="61" t="e">
        <f ca="1">_xll.RiskPercentile($C$96,$AH100)</f>
        <v>#NAME?</v>
      </c>
      <c r="AM100" s="111" t="e">
        <f ca="1">_xll.RiskPercentile($G$96,$AH100)</f>
        <v>#NAME?</v>
      </c>
      <c r="AN100" s="111" t="e">
        <f ca="1">_xll.RiskPercentile($K$96,$AH100)</f>
        <v>#NAME?</v>
      </c>
      <c r="AO100" s="61" t="e">
        <f ca="1">_xll.RiskPercentile($O$96,$AH100)</f>
        <v>#NAME?</v>
      </c>
      <c r="AP100" s="50" t="e">
        <f ca="1">_xll.RiskPercentile($S$96,$AH100)</f>
        <v>#NAME?</v>
      </c>
      <c r="AQ100" s="129" t="e">
        <f ca="1">_xll.RiskPercentile($W$96,$AH100)</f>
        <v>#NAME?</v>
      </c>
      <c r="AR100" s="111" t="e">
        <f ca="1">_xll.RiskPercentile($AA$96,$AH100)</f>
        <v>#NAME?</v>
      </c>
      <c r="AS100" s="227" t="e">
        <f ca="1">_xll.RiskPercentile($AE$96,$AH100)</f>
        <v>#NAME?</v>
      </c>
      <c r="AT100" s="275"/>
      <c r="AV100" s="67"/>
      <c r="AW100" s="67"/>
      <c r="AX100" s="67"/>
      <c r="AY100" s="67"/>
      <c r="AZ100" s="67"/>
      <c r="BA100" s="67"/>
      <c r="BB100" s="67"/>
    </row>
    <row r="101" spans="2:56" s="2" customFormat="1" x14ac:dyDescent="0.25">
      <c r="B101" s="39"/>
      <c r="C101" s="6"/>
      <c r="D101" s="28"/>
      <c r="F101" s="39"/>
      <c r="G101" s="6"/>
      <c r="H101" s="38"/>
      <c r="J101" s="39"/>
      <c r="K101" s="6"/>
      <c r="L101" s="38"/>
      <c r="N101" s="39"/>
      <c r="O101" s="150"/>
      <c r="P101" s="102"/>
      <c r="R101" s="39"/>
      <c r="S101" s="6"/>
      <c r="T101" s="38"/>
      <c r="V101" s="98"/>
      <c r="W101" s="9"/>
      <c r="X101" s="38"/>
      <c r="Z101"/>
      <c r="AA101"/>
      <c r="AB101" s="38"/>
      <c r="AD101" s="98"/>
      <c r="AE101" s="9"/>
      <c r="AF101" s="38"/>
      <c r="AH101" s="110">
        <v>0.99</v>
      </c>
      <c r="AI101" s="21"/>
      <c r="AJ101" s="56" t="e">
        <f ca="1">_xll.RiskPercentile($AJ$86,$AH101)</f>
        <v>#NAME?</v>
      </c>
      <c r="AK101" s="6"/>
      <c r="AL101" s="60" t="e">
        <f ca="1">_xll.RiskPercentile($C$96,$AH101)</f>
        <v>#NAME?</v>
      </c>
      <c r="AM101" s="110" t="e">
        <f ca="1">_xll.RiskPercentile($G$96,$AH101)</f>
        <v>#NAME?</v>
      </c>
      <c r="AN101" s="110" t="e">
        <f ca="1">_xll.RiskPercentile($K$96,$AH101)</f>
        <v>#NAME?</v>
      </c>
      <c r="AO101" s="60" t="e">
        <f ca="1">_xll.RiskPercentile($O$96,$AH101)</f>
        <v>#NAME?</v>
      </c>
      <c r="AP101" s="65" t="e">
        <f ca="1">_xll.RiskPercentile($S$96,$AH101)</f>
        <v>#NAME?</v>
      </c>
      <c r="AQ101" s="128" t="e">
        <f ca="1">_xll.RiskPercentile($W$96,$AH101)</f>
        <v>#NAME?</v>
      </c>
      <c r="AR101" s="110" t="e">
        <f ca="1">_xll.RiskPercentile($AA$96,$AH101)</f>
        <v>#NAME?</v>
      </c>
      <c r="AS101" s="226" t="e">
        <f ca="1">_xll.RiskPercentile($AE$96,$AH101)</f>
        <v>#NAME?</v>
      </c>
      <c r="AT101" s="275"/>
      <c r="AV101" s="67"/>
      <c r="AW101" s="67"/>
      <c r="AX101" s="67"/>
      <c r="AY101" s="67"/>
      <c r="AZ101" s="67"/>
      <c r="BA101" s="67"/>
      <c r="BB101" s="67"/>
    </row>
    <row r="102" spans="2:56" s="2" customFormat="1" x14ac:dyDescent="0.25">
      <c r="B102" s="39"/>
      <c r="C102" s="6"/>
      <c r="D102" s="28"/>
      <c r="F102" s="39"/>
      <c r="G102" s="6"/>
      <c r="H102" s="38"/>
      <c r="J102" s="39"/>
      <c r="K102" s="6"/>
      <c r="L102" s="38"/>
      <c r="N102" s="105"/>
      <c r="O102" s="108"/>
      <c r="P102" s="102"/>
      <c r="R102" s="39"/>
      <c r="S102" s="6"/>
      <c r="T102" s="38"/>
      <c r="V102" s="98"/>
      <c r="W102" s="9"/>
      <c r="X102" s="38"/>
      <c r="Z102"/>
      <c r="AA102"/>
      <c r="AB102" s="38"/>
      <c r="AD102" s="98"/>
      <c r="AE102" s="9"/>
      <c r="AF102" s="38"/>
      <c r="AH102" s="17" t="s">
        <v>110</v>
      </c>
      <c r="AI102" s="18"/>
      <c r="AJ102" s="59" t="e">
        <f ca="1">_xll.RiskMean($AJ$86)</f>
        <v>#NAME?</v>
      </c>
      <c r="AK102" s="7"/>
      <c r="AL102" s="63" t="e">
        <f ca="1">_xll.RiskMean($C$96)</f>
        <v>#NAME?</v>
      </c>
      <c r="AM102" s="113" t="e">
        <f ca="1">_xll.RiskMean($G$96)</f>
        <v>#NAME?</v>
      </c>
      <c r="AN102" s="113" t="e">
        <f ca="1">_xll.RiskMean($K$96)</f>
        <v>#NAME?</v>
      </c>
      <c r="AO102" s="63" t="e">
        <f ca="1">_xll.RiskMean($O$96)</f>
        <v>#NAME?</v>
      </c>
      <c r="AP102" s="19" t="e">
        <f ca="1">_xll.RiskMean($S$96)</f>
        <v>#NAME?</v>
      </c>
      <c r="AQ102" s="131" t="e">
        <f ca="1">_xll.RiskMean($W$96)</f>
        <v>#NAME?</v>
      </c>
      <c r="AR102" s="113" t="e">
        <f ca="1">_xll.RiskMean($AA$96)</f>
        <v>#NAME?</v>
      </c>
      <c r="AS102" s="228" t="e">
        <f ca="1">_xll.RiskMean($AE$96)</f>
        <v>#NAME?</v>
      </c>
      <c r="AT102" s="276"/>
      <c r="AV102" s="67"/>
      <c r="AW102" s="67"/>
      <c r="AX102" s="67"/>
      <c r="AY102" s="67"/>
      <c r="AZ102" s="67"/>
      <c r="BA102" s="67"/>
      <c r="BB102" s="67"/>
    </row>
    <row r="103" spans="2:56" s="2" customFormat="1" x14ac:dyDescent="0.25">
      <c r="B103" s="39"/>
      <c r="C103" s="6"/>
      <c r="D103" s="28"/>
      <c r="F103" s="39"/>
      <c r="G103" s="6"/>
      <c r="H103" s="28"/>
      <c r="J103" s="39"/>
      <c r="K103" s="6"/>
      <c r="L103" s="28"/>
      <c r="N103" s="107"/>
      <c r="O103" s="151"/>
      <c r="P103" s="106"/>
      <c r="R103" s="39"/>
      <c r="S103" s="6"/>
      <c r="T103" s="28"/>
      <c r="V103" s="39"/>
      <c r="W103" s="6"/>
      <c r="X103" s="28"/>
      <c r="Z103" s="39"/>
      <c r="AA103" s="6"/>
      <c r="AB103" s="28"/>
      <c r="AD103" s="39"/>
      <c r="AE103" s="6"/>
      <c r="AF103" s="28"/>
      <c r="AH103" s="17" t="s">
        <v>111</v>
      </c>
      <c r="AI103" s="18"/>
      <c r="AJ103" s="59" t="e">
        <f ca="1">_xll.RiskStdDev($AJ$86)</f>
        <v>#NAME?</v>
      </c>
      <c r="AK103" s="7"/>
      <c r="AL103" s="63" t="e">
        <f ca="1">_xll.RiskStdDev($C$96)</f>
        <v>#NAME?</v>
      </c>
      <c r="AM103" s="113" t="e">
        <f ca="1">_xll.RiskStdDev($G$96)</f>
        <v>#NAME?</v>
      </c>
      <c r="AN103" s="113" t="e">
        <f ca="1">_xll.RiskStdDev($K$96)</f>
        <v>#NAME?</v>
      </c>
      <c r="AO103" s="63" t="e">
        <f ca="1">_xll.RiskStdDev($O$96)</f>
        <v>#NAME?</v>
      </c>
      <c r="AP103" s="19" t="e">
        <f ca="1">_xll.RiskStdDev($S$96)</f>
        <v>#NAME?</v>
      </c>
      <c r="AQ103" s="131" t="e">
        <f ca="1">_xll.RiskStdDev($W$96)</f>
        <v>#NAME?</v>
      </c>
      <c r="AR103" s="113" t="e">
        <f ca="1">_xll.RiskStdDev($AA$96)</f>
        <v>#NAME?</v>
      </c>
      <c r="AS103" s="228" t="e">
        <f ca="1">_xll.RiskStdDev($AE$96)</f>
        <v>#NAME?</v>
      </c>
      <c r="AT103" s="276"/>
      <c r="AV103" s="67"/>
      <c r="AW103" s="67"/>
      <c r="AX103" s="67"/>
      <c r="AY103" s="67"/>
      <c r="AZ103" s="67"/>
      <c r="BA103" s="67"/>
      <c r="BB103" s="67"/>
    </row>
    <row r="104" spans="2:56" s="2" customFormat="1" x14ac:dyDescent="0.25">
      <c r="B104" s="164"/>
      <c r="C104" s="165"/>
      <c r="D104" s="166"/>
      <c r="F104" s="164"/>
      <c r="G104" s="165"/>
      <c r="H104" s="166"/>
      <c r="J104" s="164"/>
      <c r="K104" s="165"/>
      <c r="L104" s="166"/>
      <c r="N104" s="105"/>
      <c r="O104" s="9"/>
      <c r="P104" s="102"/>
      <c r="R104" s="164"/>
      <c r="S104" s="165"/>
      <c r="T104" s="166"/>
      <c r="V104" s="164"/>
      <c r="W104" s="165"/>
      <c r="X104" s="166"/>
      <c r="Z104" s="164"/>
      <c r="AA104" s="165"/>
      <c r="AB104" s="166"/>
      <c r="AD104" s="164"/>
      <c r="AE104" s="165"/>
      <c r="AF104" s="166"/>
      <c r="AH104" s="29"/>
      <c r="AI104" s="30"/>
      <c r="AJ104" s="30"/>
      <c r="AK104" s="49"/>
      <c r="AL104" s="30"/>
      <c r="AM104" s="30"/>
      <c r="AN104" s="30"/>
      <c r="AO104" s="30"/>
      <c r="AP104" s="30"/>
      <c r="AQ104" s="30"/>
      <c r="AR104" s="37"/>
      <c r="AS104" s="31"/>
      <c r="AT104" s="178"/>
      <c r="AV104" s="67"/>
      <c r="AW104" s="67"/>
      <c r="AX104" s="67"/>
      <c r="AY104" s="67"/>
      <c r="AZ104" s="67"/>
      <c r="BA104" s="67"/>
      <c r="BB104" s="67"/>
    </row>
    <row r="105" spans="2:56" s="2" customFormat="1" x14ac:dyDescent="0.25">
      <c r="B105" s="39"/>
      <c r="C105" s="6"/>
      <c r="D105" s="28"/>
      <c r="F105" s="36"/>
      <c r="G105" s="37"/>
      <c r="H105" s="38"/>
      <c r="J105" s="36"/>
      <c r="K105" s="37"/>
      <c r="L105" s="38"/>
      <c r="N105" s="100"/>
      <c r="O105" s="101"/>
      <c r="P105" s="102"/>
      <c r="R105" s="36"/>
      <c r="S105" s="37"/>
      <c r="T105" s="38"/>
      <c r="V105" s="36"/>
      <c r="W105" s="37"/>
      <c r="X105" s="38"/>
      <c r="Z105" s="36"/>
      <c r="AA105" s="37"/>
      <c r="AB105" s="38"/>
      <c r="AD105" s="36"/>
      <c r="AE105" s="37"/>
      <c r="AF105" s="38"/>
      <c r="AR105" s="79"/>
      <c r="AT105" s="188"/>
    </row>
    <row r="106" spans="2:56" s="25" customFormat="1" ht="211.5" customHeight="1" x14ac:dyDescent="0.25">
      <c r="B106" s="41" t="e">
        <f ca="1">_xll.RiskResultsGraph(C96,B106:D106)</f>
        <v>#NAME?</v>
      </c>
      <c r="C106" s="42"/>
      <c r="D106" s="43"/>
      <c r="F106" s="41" t="e">
        <f ca="1">_xll.RiskResultsGraph(G96,F106:H106)</f>
        <v>#NAME?</v>
      </c>
      <c r="G106" s="42"/>
      <c r="H106" s="43"/>
      <c r="J106" s="41" t="e">
        <f ca="1">_xll.RiskResultsGraph(K96,J106:L106)</f>
        <v>#NAME?</v>
      </c>
      <c r="K106" s="42"/>
      <c r="L106" s="43"/>
      <c r="N106" s="41" t="e">
        <f ca="1">_xll.RiskResultsGraph(O96,N106:P106)</f>
        <v>#NAME?</v>
      </c>
      <c r="O106" s="42"/>
      <c r="P106" s="43"/>
      <c r="R106" s="41" t="e">
        <f ca="1">_xll.RiskResultsGraph(S96,R106:T106)</f>
        <v>#NAME?</v>
      </c>
      <c r="S106" s="42"/>
      <c r="T106" s="43"/>
      <c r="V106" s="41" t="e">
        <f ca="1">_xll.RiskResultsGraph(W96,V106:X106)</f>
        <v>#NAME?</v>
      </c>
      <c r="W106" s="42"/>
      <c r="X106" s="43"/>
      <c r="Z106" s="41" t="e">
        <f ca="1">_xll.RiskResultsGraph(AA96,Z106:AB106)</f>
        <v>#NAME?</v>
      </c>
      <c r="AA106" s="42"/>
      <c r="AB106" s="43"/>
      <c r="AD106" s="41" t="e">
        <f ca="1">_xll.RiskResultsGraph(AE96,AD106:AF106)</f>
        <v>#NAME?</v>
      </c>
      <c r="AE106" s="42"/>
      <c r="AF106" s="43"/>
      <c r="AH106" s="265" t="e">
        <f ca="1">_xll.RiskResultsGraph(AJ86,AH106:AK106)</f>
        <v>#NAME?</v>
      </c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V106" s="73"/>
      <c r="AW106" s="73"/>
      <c r="AX106" s="73"/>
      <c r="AY106" s="73"/>
      <c r="AZ106" s="73"/>
      <c r="BA106" s="73"/>
      <c r="BB106" s="73"/>
    </row>
    <row r="107" spans="2:56" s="2" customFormat="1" ht="211.5" customHeight="1" x14ac:dyDescent="0.25">
      <c r="B107" s="36"/>
      <c r="C107" s="37"/>
      <c r="D107" s="38"/>
      <c r="F107" s="36"/>
      <c r="G107" s="37"/>
      <c r="H107" s="38"/>
      <c r="J107" s="36"/>
      <c r="K107" s="37"/>
      <c r="L107" s="38"/>
      <c r="N107" s="36"/>
      <c r="O107" s="37"/>
      <c r="P107" s="38"/>
      <c r="R107" s="36"/>
      <c r="S107" s="37"/>
      <c r="T107" s="38"/>
      <c r="V107" s="36"/>
      <c r="W107" s="37"/>
      <c r="X107" s="38"/>
      <c r="Z107" s="36"/>
      <c r="AA107" s="37"/>
      <c r="AB107" s="38"/>
      <c r="AD107" s="36"/>
      <c r="AE107" s="37"/>
      <c r="AF107" s="3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V107" s="67"/>
      <c r="AW107" s="67"/>
      <c r="AX107" s="67"/>
      <c r="AY107" s="67"/>
      <c r="AZ107" s="67"/>
      <c r="BA107" s="67"/>
      <c r="BB107" s="67"/>
    </row>
    <row r="108" spans="2:56" s="2" customFormat="1" x14ac:dyDescent="0.25">
      <c r="B108" s="44"/>
      <c r="C108" s="30"/>
      <c r="D108" s="31"/>
      <c r="F108" s="44"/>
      <c r="G108" s="30"/>
      <c r="H108" s="31"/>
      <c r="J108" s="44"/>
      <c r="K108" s="30"/>
      <c r="L108" s="31"/>
      <c r="N108" s="44"/>
      <c r="O108" s="30"/>
      <c r="P108" s="31"/>
      <c r="R108" s="44"/>
      <c r="S108" s="30"/>
      <c r="T108" s="31"/>
      <c r="V108" s="44"/>
      <c r="W108" s="30"/>
      <c r="X108" s="31"/>
      <c r="Z108" s="44"/>
      <c r="AA108" s="30"/>
      <c r="AB108" s="31"/>
      <c r="AD108" s="44"/>
      <c r="AE108" s="30"/>
      <c r="AF108" s="31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V108" s="67"/>
      <c r="AW108" s="67"/>
      <c r="AX108" s="67"/>
      <c r="AY108" s="67"/>
      <c r="AZ108" s="67"/>
      <c r="BA108" s="67"/>
      <c r="BB108" s="67"/>
    </row>
    <row r="109" spans="2:56" s="2" customFormat="1" x14ac:dyDescent="0.25">
      <c r="B109" s="10"/>
      <c r="F109" s="10"/>
      <c r="J109" s="10"/>
      <c r="N109" s="10"/>
      <c r="R109" s="10"/>
      <c r="V109" s="10"/>
      <c r="Z109" s="10"/>
      <c r="AD109" s="10"/>
      <c r="AH109" s="10"/>
      <c r="AL109" s="10"/>
      <c r="AM109" s="10"/>
      <c r="AN109" s="10"/>
      <c r="AO109" s="10"/>
      <c r="AP109" s="10"/>
    </row>
    <row r="110" spans="2:56" s="2" customFormat="1" ht="33" customHeight="1" x14ac:dyDescent="0.4">
      <c r="B110" s="426" t="s">
        <v>182</v>
      </c>
      <c r="C110" s="426"/>
      <c r="D110" s="426"/>
      <c r="E110" s="426"/>
      <c r="F110" s="426"/>
      <c r="G110" s="426"/>
      <c r="H110" s="426"/>
      <c r="I110" s="426"/>
      <c r="J110" s="426"/>
      <c r="K110" s="426"/>
      <c r="L110" s="426"/>
      <c r="M110" s="426"/>
      <c r="N110" s="426"/>
      <c r="O110" s="426"/>
      <c r="P110" s="426"/>
      <c r="Q110" s="426"/>
      <c r="R110" s="426"/>
      <c r="S110" s="426"/>
      <c r="T110" s="426"/>
      <c r="U110" s="426"/>
      <c r="V110" s="426"/>
      <c r="W110" s="426"/>
      <c r="X110" s="426"/>
      <c r="Y110" s="426"/>
      <c r="Z110" s="426"/>
      <c r="AA110" s="426"/>
      <c r="AB110" s="426"/>
      <c r="AC110" s="426"/>
      <c r="AD110" s="426"/>
      <c r="AE110" s="426"/>
      <c r="AF110" s="426"/>
      <c r="AG110" s="426"/>
      <c r="AH110" s="426"/>
      <c r="AI110" s="426"/>
      <c r="AJ110" s="426"/>
      <c r="AK110" s="426"/>
      <c r="AL110" s="426"/>
      <c r="AM110" s="426"/>
      <c r="AN110" s="426"/>
      <c r="AO110" s="426"/>
      <c r="AP110" s="426"/>
      <c r="AQ110" s="426"/>
      <c r="AR110" s="426"/>
      <c r="AS110" s="426"/>
      <c r="AT110" s="426"/>
      <c r="AU110" s="426"/>
      <c r="AV110" s="426"/>
      <c r="AW110" s="426"/>
      <c r="AX110" s="426"/>
      <c r="AY110" s="426"/>
      <c r="AZ110" s="426"/>
      <c r="BA110" s="426"/>
      <c r="BB110" s="426"/>
      <c r="BC110" s="426"/>
      <c r="BD110" s="167"/>
    </row>
    <row r="111" spans="2:56" s="2" customFormat="1" x14ac:dyDescent="0.25">
      <c r="B111" s="10"/>
      <c r="F111" s="10"/>
      <c r="J111" s="10"/>
      <c r="N111" s="10"/>
      <c r="R111" s="10"/>
      <c r="V111" s="10"/>
      <c r="Z111" s="10"/>
      <c r="AD111" s="10"/>
    </row>
    <row r="112" spans="2:56" s="51" customFormat="1" ht="36.75" customHeight="1" x14ac:dyDescent="0.3">
      <c r="B112" s="423" t="s">
        <v>152</v>
      </c>
      <c r="C112" s="424"/>
      <c r="D112" s="425"/>
      <c r="E112" s="52"/>
      <c r="F112" s="423" t="s">
        <v>152</v>
      </c>
      <c r="G112" s="424"/>
      <c r="H112" s="425"/>
      <c r="I112" s="52"/>
      <c r="J112" s="423" t="s">
        <v>152</v>
      </c>
      <c r="K112" s="424"/>
      <c r="L112" s="425"/>
      <c r="M112" s="52"/>
      <c r="N112" s="168"/>
      <c r="O112" s="169"/>
      <c r="P112" s="169"/>
      <c r="Q112" s="138"/>
      <c r="R112" s="168"/>
      <c r="S112" s="169"/>
      <c r="T112" s="169"/>
      <c r="U112" s="138"/>
      <c r="V112" s="168"/>
      <c r="W112" s="169"/>
      <c r="X112" s="169"/>
      <c r="Y112" s="139"/>
      <c r="Z112" s="168"/>
      <c r="AA112" s="169"/>
      <c r="AB112" s="169"/>
      <c r="AC112" s="139"/>
      <c r="AD112" s="168"/>
      <c r="AE112" s="169"/>
      <c r="AF112" s="169"/>
      <c r="AH112" s="443" t="s">
        <v>185</v>
      </c>
      <c r="AI112" s="444"/>
      <c r="AJ112" s="444"/>
      <c r="AK112" s="444"/>
      <c r="AL112" s="444"/>
      <c r="AM112" s="444"/>
      <c r="AN112" s="444"/>
      <c r="AO112" s="84"/>
      <c r="AP112" s="84"/>
      <c r="AQ112" s="84"/>
      <c r="AR112" s="84"/>
      <c r="AS112" s="84"/>
      <c r="AT112" s="84"/>
      <c r="AV112" s="429" t="s">
        <v>185</v>
      </c>
      <c r="AW112" s="430"/>
      <c r="AX112" s="430"/>
      <c r="AY112" s="430"/>
      <c r="AZ112" s="430"/>
      <c r="BA112" s="430"/>
      <c r="BB112" s="431"/>
    </row>
    <row r="113" spans="2:54" s="51" customFormat="1" ht="36.75" customHeight="1" x14ac:dyDescent="0.3">
      <c r="B113" s="432" t="s">
        <v>256</v>
      </c>
      <c r="C113" s="433"/>
      <c r="D113" s="434"/>
      <c r="E113" s="52"/>
      <c r="F113" s="435" t="s">
        <v>257</v>
      </c>
      <c r="G113" s="436"/>
      <c r="H113" s="437"/>
      <c r="I113" s="52"/>
      <c r="J113" s="435" t="s">
        <v>258</v>
      </c>
      <c r="K113" s="436"/>
      <c r="L113" s="437"/>
      <c r="M113" s="52"/>
      <c r="N113" s="168"/>
      <c r="O113" s="169"/>
      <c r="P113" s="169"/>
      <c r="Q113" s="138"/>
      <c r="R113" s="168"/>
      <c r="S113" s="169"/>
      <c r="T113" s="169"/>
      <c r="U113" s="138"/>
      <c r="V113" s="168"/>
      <c r="W113" s="169"/>
      <c r="X113" s="169"/>
      <c r="Y113" s="139"/>
      <c r="Z113" s="168"/>
      <c r="AA113" s="169"/>
      <c r="AB113" s="169"/>
      <c r="AC113" s="139"/>
      <c r="AD113" s="168"/>
      <c r="AE113" s="169"/>
      <c r="AF113" s="169"/>
      <c r="AH113" s="75" t="s">
        <v>262</v>
      </c>
      <c r="AI113" s="55" t="e">
        <f ca="1">_xll.RiskOutput("A2_P_N2a_Factor_EstGH_Poins")+C123/G123*K123</f>
        <v>#NAME?</v>
      </c>
      <c r="AJ113" s="55" t="e">
        <f ca="1">_xll.RiskOutput("A2_P_N2a_EstGH_Poins")+$AJ$86*C123/G123*K123</f>
        <v>#NAME?</v>
      </c>
      <c r="AK113" s="172" t="s">
        <v>283</v>
      </c>
      <c r="AL113" s="53"/>
      <c r="AM113" s="53"/>
      <c r="AN113" s="53"/>
      <c r="AO113" s="84"/>
      <c r="AP113" s="84"/>
      <c r="AQ113" s="84"/>
      <c r="AR113" s="84"/>
      <c r="AS113" s="84"/>
      <c r="AT113" s="84"/>
      <c r="AV113" s="68" t="s">
        <v>84</v>
      </c>
      <c r="AW113" s="69"/>
      <c r="AX113" s="69"/>
      <c r="AY113" s="69"/>
      <c r="AZ113" s="69"/>
      <c r="BA113" s="69"/>
      <c r="BB113" s="69"/>
    </row>
    <row r="114" spans="2:54" s="2" customFormat="1" ht="33" customHeight="1" x14ac:dyDescent="0.25">
      <c r="B114" s="416" t="s">
        <v>183</v>
      </c>
      <c r="C114" s="417"/>
      <c r="D114" s="418"/>
      <c r="F114" s="416" t="s">
        <v>282</v>
      </c>
      <c r="G114" s="417"/>
      <c r="H114" s="418"/>
      <c r="J114" s="416" t="s">
        <v>259</v>
      </c>
      <c r="K114" s="417"/>
      <c r="L114" s="418"/>
      <c r="N114" s="162"/>
      <c r="O114" s="162"/>
      <c r="P114" s="162"/>
      <c r="Q114" s="79"/>
      <c r="R114" s="162"/>
      <c r="S114" s="162"/>
      <c r="T114" s="162"/>
      <c r="U114" s="79"/>
      <c r="V114" s="162"/>
      <c r="W114" s="162"/>
      <c r="X114" s="162"/>
      <c r="Y114" s="79"/>
      <c r="Z114" s="162"/>
      <c r="AA114" s="162"/>
      <c r="AB114" s="162"/>
      <c r="AC114" s="79"/>
      <c r="AD114" s="162"/>
      <c r="AE114" s="162"/>
      <c r="AF114" s="162"/>
      <c r="AH114" s="13"/>
      <c r="AI114" s="14"/>
      <c r="AJ114" s="14"/>
      <c r="AK114" s="158" t="s">
        <v>289</v>
      </c>
      <c r="AL114" s="14"/>
      <c r="AM114" s="14"/>
      <c r="AN114" s="14"/>
      <c r="AO114" s="85"/>
      <c r="AP114" s="85"/>
      <c r="AQ114" s="85"/>
      <c r="AR114" s="85"/>
      <c r="AS114" s="85"/>
      <c r="AT114" s="85"/>
      <c r="AV114" s="67"/>
      <c r="AW114" s="67"/>
      <c r="AX114" s="67"/>
      <c r="AY114" s="67"/>
      <c r="AZ114" s="67"/>
      <c r="BA114" s="67"/>
      <c r="BB114" s="67"/>
    </row>
    <row r="115" spans="2:54" s="2" customFormat="1" x14ac:dyDescent="0.25">
      <c r="B115" s="36"/>
      <c r="C115" s="37"/>
      <c r="D115" s="38"/>
      <c r="F115" s="32"/>
      <c r="G115" s="9"/>
      <c r="H115" s="33"/>
      <c r="J115" s="32"/>
      <c r="K115" s="9"/>
      <c r="L115" s="33"/>
      <c r="N115" s="140"/>
      <c r="O115" s="76"/>
      <c r="P115" s="141"/>
      <c r="Q115" s="79"/>
      <c r="R115" s="140"/>
      <c r="S115" s="76"/>
      <c r="T115" s="141"/>
      <c r="U115" s="79"/>
      <c r="V115" s="140"/>
      <c r="W115" s="76"/>
      <c r="X115" s="141"/>
      <c r="Y115" s="79"/>
      <c r="Z115" s="140"/>
      <c r="AA115" s="76"/>
      <c r="AB115" s="141"/>
      <c r="AC115" s="79"/>
      <c r="AD115" s="140"/>
      <c r="AE115" s="76"/>
      <c r="AF115" s="141"/>
      <c r="AH115" s="27" t="s">
        <v>90</v>
      </c>
      <c r="AI115" s="6" t="s">
        <v>311</v>
      </c>
      <c r="AJ115" s="40" t="str">
        <f>AH113</f>
        <v>N2_EstGH_Poins=</v>
      </c>
      <c r="AK115" s="6"/>
      <c r="AL115" s="40" t="str">
        <f>B116</f>
        <v>P_B2_Surv_RRPPrePlant</v>
      </c>
      <c r="AM115" s="40" t="str">
        <f>F116</f>
        <v>P_B3a_Conv_Packs2GH</v>
      </c>
      <c r="AN115" s="40" t="str">
        <f>J116</f>
        <v>P_B4_Surv_Cultivation</v>
      </c>
      <c r="AO115" s="86"/>
      <c r="AP115" s="86"/>
      <c r="AQ115" s="86"/>
      <c r="AR115" s="86"/>
      <c r="AS115" s="86"/>
      <c r="AT115" s="86"/>
      <c r="AV115" s="70" t="s">
        <v>91</v>
      </c>
      <c r="AW115" s="70" t="s">
        <v>92</v>
      </c>
      <c r="AX115" s="70" t="s">
        <v>93</v>
      </c>
      <c r="AY115" s="70" t="s">
        <v>94</v>
      </c>
      <c r="AZ115" s="70" t="s">
        <v>95</v>
      </c>
      <c r="BA115" s="70" t="s">
        <v>96</v>
      </c>
      <c r="BB115" s="70" t="s">
        <v>97</v>
      </c>
    </row>
    <row r="116" spans="2:54" s="2" customFormat="1" x14ac:dyDescent="0.25">
      <c r="B116" s="32" t="str">
        <f>B113</f>
        <v>P_B2_Surv_RRPPrePlant</v>
      </c>
      <c r="C116" s="4" t="s">
        <v>98</v>
      </c>
      <c r="D116" s="33" t="s">
        <v>99</v>
      </c>
      <c r="F116" s="32" t="str">
        <f>F113</f>
        <v>P_B3a_Conv_Packs2GH</v>
      </c>
      <c r="G116" s="4" t="s">
        <v>98</v>
      </c>
      <c r="H116" s="33" t="s">
        <v>99</v>
      </c>
      <c r="J116" s="32" t="str">
        <f>+J113</f>
        <v>P_B4_Surv_Cultivation</v>
      </c>
      <c r="K116" s="4" t="s">
        <v>98</v>
      </c>
      <c r="L116" s="33" t="s">
        <v>99</v>
      </c>
      <c r="N116" s="140"/>
      <c r="O116" s="76"/>
      <c r="P116" s="141"/>
      <c r="Q116" s="79"/>
      <c r="R116" s="140"/>
      <c r="S116" s="76"/>
      <c r="T116" s="141"/>
      <c r="U116" s="79"/>
      <c r="V116" s="140"/>
      <c r="W116" s="76"/>
      <c r="X116" s="141"/>
      <c r="Y116" s="79"/>
      <c r="Z116" s="140"/>
      <c r="AA116" s="76"/>
      <c r="AB116" s="141"/>
      <c r="AC116" s="79"/>
      <c r="AD116" s="140"/>
      <c r="AE116" s="76"/>
      <c r="AF116" s="141"/>
      <c r="AH116" s="110">
        <v>0.01</v>
      </c>
      <c r="AI116" s="90" t="e">
        <f ca="1">_xll.RiskPercentile($AI$113,$AH116)</f>
        <v>#NAME?</v>
      </c>
      <c r="AJ116" s="94" t="e">
        <f ca="1">_xll.RiskPercentile($AJ$113,$AH116)</f>
        <v>#NAME?</v>
      </c>
      <c r="AK116" s="6"/>
      <c r="AL116" s="110" t="e">
        <f ca="1">_xll.RiskPercentile($C$123,$AH116)</f>
        <v>#NAME?</v>
      </c>
      <c r="AM116" s="56" t="e">
        <f ca="1">_xll.RiskPercentile($G$123,$AH116)</f>
        <v>#NAME?</v>
      </c>
      <c r="AN116" s="128" t="e">
        <f ca="1">_xll.RiskPercentile($K$123,$AH116)</f>
        <v>#NAME?</v>
      </c>
      <c r="AO116" s="87"/>
      <c r="AP116" s="87"/>
      <c r="AQ116" s="87"/>
      <c r="AR116" s="87"/>
      <c r="AS116" s="87"/>
      <c r="AT116" s="87"/>
      <c r="AV116" s="70" t="s">
        <v>100</v>
      </c>
      <c r="AW116" s="70" t="s">
        <v>212</v>
      </c>
      <c r="AX116" s="70" t="s">
        <v>65</v>
      </c>
      <c r="AY116" s="70" t="s">
        <v>135</v>
      </c>
      <c r="AZ116" s="16">
        <v>0.97</v>
      </c>
      <c r="BA116" s="16">
        <f>AZ116^2</f>
        <v>0.94089999999999996</v>
      </c>
      <c r="BB116" s="394">
        <f t="shared" ref="BB116:BB118" si="5">BA116/$BA$119</f>
        <v>0.95644315775670419</v>
      </c>
    </row>
    <row r="117" spans="2:54" s="2" customFormat="1" x14ac:dyDescent="0.25">
      <c r="B117" s="389"/>
      <c r="C117" s="4">
        <v>0.01</v>
      </c>
      <c r="D117" s="132" t="e">
        <f ca="1">_xll.RiskPercentile(C123,C117)</f>
        <v>#NAME?</v>
      </c>
      <c r="F117" s="385"/>
      <c r="G117" s="4">
        <v>0.01</v>
      </c>
      <c r="H117" s="207" t="e">
        <f ca="1">_xll.RiskPercentile(G123,G117)</f>
        <v>#NAME?</v>
      </c>
      <c r="J117" s="386"/>
      <c r="K117" s="4">
        <v>0.01</v>
      </c>
      <c r="L117" s="248" t="e">
        <f ca="1">_xll.RiskPercentile(K123,K117)</f>
        <v>#NAME?</v>
      </c>
      <c r="N117" s="142"/>
      <c r="O117" s="76"/>
      <c r="P117" s="143"/>
      <c r="Q117" s="79"/>
      <c r="R117" s="144"/>
      <c r="S117" s="76"/>
      <c r="T117" s="143"/>
      <c r="U117" s="79"/>
      <c r="V117" s="145"/>
      <c r="W117" s="76"/>
      <c r="X117" s="143"/>
      <c r="Y117" s="79"/>
      <c r="Z117" s="145"/>
      <c r="AA117" s="76"/>
      <c r="AB117" s="143"/>
      <c r="AC117" s="79"/>
      <c r="AD117" s="145"/>
      <c r="AE117" s="76"/>
      <c r="AF117" s="143"/>
      <c r="AH117" s="111">
        <v>0.05</v>
      </c>
      <c r="AI117" s="91" t="e">
        <f ca="1">_xll.RiskPercentile($AI$113,$AH117)</f>
        <v>#NAME?</v>
      </c>
      <c r="AJ117" s="95" t="e">
        <f ca="1">_xll.RiskPercentile($AJ$113,$AH117)</f>
        <v>#NAME?</v>
      </c>
      <c r="AK117" s="6"/>
      <c r="AL117" s="111" t="e">
        <f ca="1">_xll.RiskPercentile($C$123,$AH117)</f>
        <v>#NAME?</v>
      </c>
      <c r="AM117" s="57" t="e">
        <f ca="1">_xll.RiskPercentile($G$123,$AH117)</f>
        <v>#NAME?</v>
      </c>
      <c r="AN117" s="129" t="e">
        <f ca="1">_xll.RiskPercentile($K$123,$AH117)</f>
        <v>#NAME?</v>
      </c>
      <c r="AO117" s="87"/>
      <c r="AP117" s="87"/>
      <c r="AQ117" s="87"/>
      <c r="AR117" s="87"/>
      <c r="AS117" s="87"/>
      <c r="AT117" s="87"/>
      <c r="AV117" s="70" t="s">
        <v>101</v>
      </c>
      <c r="AW117" s="70" t="s">
        <v>213</v>
      </c>
      <c r="AX117" s="70" t="s">
        <v>256</v>
      </c>
      <c r="AY117" s="70" t="s">
        <v>349</v>
      </c>
      <c r="AZ117" s="16">
        <v>0.20699999999999999</v>
      </c>
      <c r="BA117" s="16">
        <f>AZ117^2</f>
        <v>4.2848999999999998E-2</v>
      </c>
      <c r="BB117" s="394">
        <f t="shared" si="5"/>
        <v>4.3556842243295799E-2</v>
      </c>
    </row>
    <row r="118" spans="2:54" s="2" customFormat="1" x14ac:dyDescent="0.25">
      <c r="B118" s="389"/>
      <c r="C118" s="4">
        <v>0.25</v>
      </c>
      <c r="D118" s="132" t="e">
        <f ca="1">_xll.RiskPercentile(C123,C118)</f>
        <v>#NAME?</v>
      </c>
      <c r="F118" s="385"/>
      <c r="G118" s="4">
        <v>0.25</v>
      </c>
      <c r="H118" s="207" t="e">
        <f ca="1">_xll.RiskPercentile(G123,G118)</f>
        <v>#NAME?</v>
      </c>
      <c r="J118" s="386"/>
      <c r="K118" s="4">
        <v>0.25</v>
      </c>
      <c r="L118" s="248" t="e">
        <f ca="1">_xll.RiskPercentile(K123,K118)</f>
        <v>#NAME?</v>
      </c>
      <c r="N118" s="142"/>
      <c r="O118" s="76"/>
      <c r="P118" s="143"/>
      <c r="Q118" s="79"/>
      <c r="R118" s="144"/>
      <c r="S118" s="76"/>
      <c r="T118" s="143"/>
      <c r="U118" s="79"/>
      <c r="V118" s="145"/>
      <c r="W118" s="76"/>
      <c r="X118" s="143"/>
      <c r="Y118" s="79"/>
      <c r="Z118" s="145"/>
      <c r="AA118" s="76"/>
      <c r="AB118" s="143"/>
      <c r="AC118" s="79"/>
      <c r="AD118" s="145"/>
      <c r="AE118" s="76"/>
      <c r="AF118" s="143"/>
      <c r="AH118" s="111">
        <v>0.1</v>
      </c>
      <c r="AI118" s="91" t="e">
        <f ca="1">_xll.RiskPercentile($AI$113,$AH118)</f>
        <v>#NAME?</v>
      </c>
      <c r="AJ118" s="95" t="e">
        <f ca="1">_xll.RiskPercentile($AJ$113,$AH118)</f>
        <v>#NAME?</v>
      </c>
      <c r="AK118" s="6"/>
      <c r="AL118" s="111" t="e">
        <f ca="1">_xll.RiskPercentile($C$123,$AH118)</f>
        <v>#NAME?</v>
      </c>
      <c r="AM118" s="57" t="e">
        <f ca="1">_xll.RiskPercentile($G$123,$AH118)</f>
        <v>#NAME?</v>
      </c>
      <c r="AN118" s="129" t="e">
        <f ca="1">_xll.RiskPercentile($K$123,$AH118)</f>
        <v>#NAME?</v>
      </c>
      <c r="AO118" s="87"/>
      <c r="AP118" s="87"/>
      <c r="AQ118" s="87"/>
      <c r="AR118" s="87"/>
      <c r="AS118" s="87"/>
      <c r="AT118" s="87"/>
      <c r="AV118" s="70"/>
      <c r="AW118" s="70"/>
      <c r="AX118" s="70"/>
      <c r="AY118" s="70"/>
      <c r="AZ118" s="16"/>
      <c r="BA118" s="16">
        <f>AZ118^2</f>
        <v>0</v>
      </c>
      <c r="BB118" s="394">
        <f t="shared" si="5"/>
        <v>0</v>
      </c>
    </row>
    <row r="119" spans="2:54" s="2" customFormat="1" x14ac:dyDescent="0.25">
      <c r="B119" s="389"/>
      <c r="C119" s="4">
        <v>0.5</v>
      </c>
      <c r="D119" s="132" t="e">
        <f ca="1">_xll.RiskPercentile(C123,C119)</f>
        <v>#NAME?</v>
      </c>
      <c r="F119" s="385"/>
      <c r="G119" s="4">
        <v>0.5</v>
      </c>
      <c r="H119" s="207" t="e">
        <f ca="1">_xll.RiskPercentile(G123,G119)</f>
        <v>#NAME?</v>
      </c>
      <c r="J119" s="98"/>
      <c r="K119" s="4">
        <v>0.5</v>
      </c>
      <c r="L119" s="248" t="e">
        <f ca="1">_xll.RiskPercentile(K123,K119)</f>
        <v>#NAME?</v>
      </c>
      <c r="N119" s="142"/>
      <c r="O119" s="76"/>
      <c r="P119" s="143"/>
      <c r="Q119" s="79"/>
      <c r="R119" s="144"/>
      <c r="S119" s="76"/>
      <c r="T119" s="143"/>
      <c r="U119" s="79"/>
      <c r="V119" s="145"/>
      <c r="W119" s="76"/>
      <c r="X119" s="143"/>
      <c r="Y119" s="79"/>
      <c r="Z119" s="145"/>
      <c r="AA119" s="76"/>
      <c r="AB119" s="143"/>
      <c r="AC119" s="79"/>
      <c r="AD119" s="145"/>
      <c r="AE119" s="76"/>
      <c r="AF119" s="143"/>
      <c r="AH119" s="111">
        <v>0.16600000000000001</v>
      </c>
      <c r="AI119" s="91" t="e">
        <f ca="1">_xll.RiskPercentile($AI$113,$AH119)</f>
        <v>#NAME?</v>
      </c>
      <c r="AJ119" s="95" t="e">
        <f ca="1">_xll.RiskPercentile($AJ$113,$AH119)</f>
        <v>#NAME?</v>
      </c>
      <c r="AK119" s="6"/>
      <c r="AL119" s="111" t="e">
        <f ca="1">_xll.RiskPercentile($C$123,$AH119)</f>
        <v>#NAME?</v>
      </c>
      <c r="AM119" s="57" t="e">
        <f ca="1">_xll.RiskPercentile($G$123,$AH119)</f>
        <v>#NAME?</v>
      </c>
      <c r="AN119" s="129" t="e">
        <f ca="1">_xll.RiskPercentile($K$123,$AH119)</f>
        <v>#NAME?</v>
      </c>
      <c r="AO119" s="87"/>
      <c r="AP119" s="87"/>
      <c r="AQ119" s="87"/>
      <c r="AR119" s="87"/>
      <c r="AS119" s="87"/>
      <c r="AT119" s="87"/>
      <c r="AV119" s="71" t="s">
        <v>104</v>
      </c>
      <c r="AW119" s="70"/>
      <c r="AX119" s="70"/>
      <c r="AY119" s="70"/>
      <c r="AZ119" s="16" t="s">
        <v>105</v>
      </c>
      <c r="BA119" s="16">
        <f>SUM(BA116:BA118)</f>
        <v>0.98374899999999998</v>
      </c>
      <c r="BB119" s="395">
        <f>BA119/$BA$119</f>
        <v>1</v>
      </c>
    </row>
    <row r="120" spans="2:54" s="2" customFormat="1" x14ac:dyDescent="0.25">
      <c r="B120" s="389"/>
      <c r="C120" s="4">
        <v>0.75</v>
      </c>
      <c r="D120" s="132" t="e">
        <f ca="1">_xll.RiskPercentile(C123,C120)</f>
        <v>#NAME?</v>
      </c>
      <c r="F120" s="385"/>
      <c r="G120" s="4">
        <v>0.75</v>
      </c>
      <c r="H120" s="207" t="e">
        <f ca="1">_xll.RiskPercentile(G123,G120)</f>
        <v>#NAME?</v>
      </c>
      <c r="J120" s="98"/>
      <c r="K120" s="4">
        <v>0.75</v>
      </c>
      <c r="L120" s="248" t="e">
        <f ca="1">_xll.RiskPercentile(K123,K120)</f>
        <v>#NAME?</v>
      </c>
      <c r="N120" s="142"/>
      <c r="O120" s="76"/>
      <c r="P120" s="143"/>
      <c r="Q120" s="79"/>
      <c r="R120" s="144"/>
      <c r="S120" s="76"/>
      <c r="T120" s="143"/>
      <c r="U120" s="79"/>
      <c r="V120" s="145"/>
      <c r="W120" s="76"/>
      <c r="X120" s="143"/>
      <c r="Y120" s="79"/>
      <c r="Z120" s="145"/>
      <c r="AA120" s="76"/>
      <c r="AB120" s="143"/>
      <c r="AC120" s="79"/>
      <c r="AD120" s="145"/>
      <c r="AE120" s="76"/>
      <c r="AF120" s="143"/>
      <c r="AH120" s="110">
        <v>0.25</v>
      </c>
      <c r="AI120" s="90" t="e">
        <f ca="1">_xll.RiskPercentile($AI$113,$AH120)</f>
        <v>#NAME?</v>
      </c>
      <c r="AJ120" s="94" t="e">
        <f ca="1">_xll.RiskPercentile($AJ$113,$AH120)</f>
        <v>#NAME?</v>
      </c>
      <c r="AK120" s="6"/>
      <c r="AL120" s="110" t="e">
        <f ca="1">_xll.RiskPercentile($C$123,$AH120)</f>
        <v>#NAME?</v>
      </c>
      <c r="AM120" s="56" t="e">
        <f ca="1">_xll.RiskPercentile($G$123,$AH120)</f>
        <v>#NAME?</v>
      </c>
      <c r="AN120" s="128" t="e">
        <f ca="1">_xll.RiskPercentile($K$123,$AH120)</f>
        <v>#NAME?</v>
      </c>
      <c r="AO120" s="87"/>
      <c r="AP120" s="87"/>
      <c r="AQ120" s="87"/>
      <c r="AR120" s="87"/>
      <c r="AS120" s="87"/>
      <c r="AT120" s="87"/>
      <c r="AV120" s="154"/>
      <c r="AW120" s="154"/>
      <c r="AX120" s="154"/>
      <c r="AY120" s="154"/>
      <c r="AZ120" s="154"/>
      <c r="BA120" s="155"/>
      <c r="BB120" s="156"/>
    </row>
    <row r="121" spans="2:54" s="2" customFormat="1" x14ac:dyDescent="0.25">
      <c r="B121" s="389"/>
      <c r="C121" s="4">
        <v>0.99</v>
      </c>
      <c r="D121" s="132" t="e">
        <f ca="1">_xll.RiskPercentile(C123,C121)</f>
        <v>#NAME?</v>
      </c>
      <c r="F121" s="385"/>
      <c r="G121" s="4">
        <v>0.99</v>
      </c>
      <c r="H121" s="207" t="e">
        <f ca="1">_xll.RiskPercentile(G123,G121)</f>
        <v>#NAME?</v>
      </c>
      <c r="J121" s="98"/>
      <c r="K121" s="4">
        <v>0.99</v>
      </c>
      <c r="L121" s="248" t="e">
        <f ca="1">_xll.RiskPercentile(K123,K121)</f>
        <v>#NAME?</v>
      </c>
      <c r="N121" s="142"/>
      <c r="O121" s="76"/>
      <c r="P121" s="143"/>
      <c r="Q121" s="79"/>
      <c r="R121" s="144"/>
      <c r="S121" s="76"/>
      <c r="T121" s="143"/>
      <c r="U121" s="79"/>
      <c r="V121" s="145"/>
      <c r="W121" s="76"/>
      <c r="X121" s="143"/>
      <c r="Y121" s="79"/>
      <c r="Z121" s="145"/>
      <c r="AA121" s="76"/>
      <c r="AB121" s="143"/>
      <c r="AC121" s="79"/>
      <c r="AD121" s="145"/>
      <c r="AE121" s="76"/>
      <c r="AF121" s="143"/>
      <c r="AH121" s="113">
        <v>0.33300000000000002</v>
      </c>
      <c r="AI121" s="93" t="e">
        <f ca="1">_xll.RiskPercentile($AI$113,$AH121)</f>
        <v>#NAME?</v>
      </c>
      <c r="AJ121" s="97" t="e">
        <f ca="1">_xll.RiskPercentile($AJ$113,$AH121)</f>
        <v>#NAME?</v>
      </c>
      <c r="AK121" s="7"/>
      <c r="AL121" s="113" t="e">
        <f ca="1">_xll.RiskPercentile($C$123,$AH121)</f>
        <v>#NAME?</v>
      </c>
      <c r="AM121" s="59" t="e">
        <f ca="1">_xll.RiskPercentile($G$123,$AH121)</f>
        <v>#NAME?</v>
      </c>
      <c r="AN121" s="131" t="e">
        <f ca="1">_xll.RiskPercentile($K$123,$AH121)</f>
        <v>#NAME?</v>
      </c>
      <c r="AO121" s="88"/>
      <c r="AP121" s="88"/>
      <c r="AQ121" s="88"/>
      <c r="AR121" s="88"/>
      <c r="AS121" s="88"/>
      <c r="AT121" s="88"/>
      <c r="AV121" s="154"/>
      <c r="AW121" s="6"/>
      <c r="AX121" s="6"/>
      <c r="AY121" s="6"/>
      <c r="AZ121" s="6"/>
      <c r="BA121" s="155"/>
      <c r="BB121" s="156"/>
    </row>
    <row r="122" spans="2:54" s="2" customFormat="1" x14ac:dyDescent="0.25">
      <c r="B122" s="32"/>
      <c r="C122" s="1"/>
      <c r="D122" s="35"/>
      <c r="F122" s="32"/>
      <c r="G122" s="1"/>
      <c r="H122" s="35"/>
      <c r="J122" s="32"/>
      <c r="K122" s="1"/>
      <c r="L122" s="35"/>
      <c r="N122" s="140"/>
      <c r="O122" s="77"/>
      <c r="P122" s="146"/>
      <c r="Q122" s="79"/>
      <c r="R122" s="140"/>
      <c r="S122" s="77"/>
      <c r="T122" s="146"/>
      <c r="U122" s="79"/>
      <c r="V122" s="140"/>
      <c r="W122" s="77"/>
      <c r="X122" s="146"/>
      <c r="Y122" s="79"/>
      <c r="Z122" s="140"/>
      <c r="AA122" s="77"/>
      <c r="AB122" s="146"/>
      <c r="AC122" s="79"/>
      <c r="AD122" s="140"/>
      <c r="AE122" s="77"/>
      <c r="AF122" s="146"/>
      <c r="AH122" s="112">
        <v>0.5</v>
      </c>
      <c r="AI122" s="92" t="e">
        <f ca="1">_xll.RiskPercentile($AI$113,$AH122)</f>
        <v>#NAME?</v>
      </c>
      <c r="AJ122" s="96" t="e">
        <f ca="1">_xll.RiskPercentile($AJ$113,$AH122)</f>
        <v>#NAME?</v>
      </c>
      <c r="AK122" s="7"/>
      <c r="AL122" s="112" t="e">
        <f ca="1">_xll.RiskPercentile($C$123,$AH122)</f>
        <v>#NAME?</v>
      </c>
      <c r="AM122" s="58" t="e">
        <f ca="1">_xll.RiskPercentile($G$123,$AH122)</f>
        <v>#NAME?</v>
      </c>
      <c r="AN122" s="130" t="e">
        <f ca="1">_xll.RiskPercentile($K$123,$AH122)</f>
        <v>#NAME?</v>
      </c>
      <c r="AO122" s="88"/>
      <c r="AP122" s="88"/>
      <c r="AQ122" s="88"/>
      <c r="AR122" s="88"/>
      <c r="AS122" s="88"/>
      <c r="AT122" s="88"/>
      <c r="AV122" s="6"/>
      <c r="AW122" s="6"/>
      <c r="AX122" s="6"/>
      <c r="AY122" s="6"/>
      <c r="AZ122" s="6"/>
      <c r="BA122" s="67"/>
      <c r="BB122" s="67"/>
    </row>
    <row r="123" spans="2:54" s="2" customFormat="1" x14ac:dyDescent="0.25">
      <c r="B123" s="32" t="str">
        <f>B116</f>
        <v>P_B2_Surv_RRPPrePlant</v>
      </c>
      <c r="C123" s="245" t="e">
        <f ca="1">A0!C123</f>
        <v>#NAME?</v>
      </c>
      <c r="D123" s="35" t="s">
        <v>325</v>
      </c>
      <c r="F123" s="32" t="str">
        <f>F113</f>
        <v>P_B3a_Conv_Packs2GH</v>
      </c>
      <c r="G123" s="246">
        <f>A0!G123</f>
        <v>1</v>
      </c>
      <c r="H123" s="35" t="s">
        <v>325</v>
      </c>
      <c r="J123" s="32" t="str">
        <f>+J116</f>
        <v>P_B4_Surv_Cultivation</v>
      </c>
      <c r="K123" s="247" t="e">
        <f ca="1">A0!K123</f>
        <v>#NAME?</v>
      </c>
      <c r="L123" s="35" t="s">
        <v>325</v>
      </c>
      <c r="N123" s="140"/>
      <c r="O123" s="118"/>
      <c r="P123" s="146"/>
      <c r="Q123" s="79"/>
      <c r="R123" s="140"/>
      <c r="S123" s="78"/>
      <c r="T123" s="146"/>
      <c r="U123" s="79"/>
      <c r="V123" s="140"/>
      <c r="W123" s="78"/>
      <c r="X123" s="146"/>
      <c r="Y123" s="79"/>
      <c r="Z123" s="140"/>
      <c r="AA123" s="78"/>
      <c r="AB123" s="146"/>
      <c r="AC123" s="79"/>
      <c r="AD123" s="140"/>
      <c r="AE123" s="78"/>
      <c r="AF123" s="146"/>
      <c r="AH123" s="113">
        <v>0.66700000000000004</v>
      </c>
      <c r="AI123" s="93" t="e">
        <f ca="1">_xll.RiskPercentile($AI$113,$AH123)</f>
        <v>#NAME?</v>
      </c>
      <c r="AJ123" s="97" t="e">
        <f ca="1">_xll.RiskPercentile($AJ$113,$AH123)</f>
        <v>#NAME?</v>
      </c>
      <c r="AK123" s="7"/>
      <c r="AL123" s="113" t="e">
        <f ca="1">_xll.RiskPercentile($C$123,$AH123)</f>
        <v>#NAME?</v>
      </c>
      <c r="AM123" s="59" t="e">
        <f ca="1">_xll.RiskPercentile($G$123,$AH123)</f>
        <v>#NAME?</v>
      </c>
      <c r="AN123" s="131" t="e">
        <f ca="1">_xll.RiskPercentile($K$123,$AH123)</f>
        <v>#NAME?</v>
      </c>
      <c r="AO123" s="88"/>
      <c r="AP123" s="88"/>
      <c r="AQ123" s="88"/>
      <c r="AR123" s="88"/>
      <c r="AS123" s="88"/>
      <c r="AT123" s="88"/>
      <c r="AV123" s="154"/>
      <c r="AW123" s="154"/>
      <c r="AX123" s="154"/>
      <c r="AY123" s="154"/>
      <c r="AZ123" s="154"/>
      <c r="BA123" s="67"/>
      <c r="BB123" s="67"/>
    </row>
    <row r="124" spans="2:54" s="2" customFormat="1" x14ac:dyDescent="0.25">
      <c r="B124" s="36"/>
      <c r="C124" s="6"/>
      <c r="D124" s="28"/>
      <c r="F124" s="36"/>
      <c r="G124" s="37"/>
      <c r="H124" s="38"/>
      <c r="J124" s="36"/>
      <c r="K124" s="37"/>
      <c r="L124" s="38"/>
      <c r="N124" s="147"/>
      <c r="O124" s="79"/>
      <c r="P124" s="79"/>
      <c r="Q124" s="79"/>
      <c r="R124" s="147"/>
      <c r="S124" s="79"/>
      <c r="T124" s="79"/>
      <c r="U124" s="79"/>
      <c r="V124" s="147"/>
      <c r="W124" s="79"/>
      <c r="X124" s="79"/>
      <c r="Y124" s="79"/>
      <c r="Z124" s="147"/>
      <c r="AA124" s="79"/>
      <c r="AB124" s="79"/>
      <c r="AC124" s="79"/>
      <c r="AD124" s="147"/>
      <c r="AE124" s="79"/>
      <c r="AF124" s="79"/>
      <c r="AH124" s="110">
        <v>0.75</v>
      </c>
      <c r="AI124" s="90" t="e">
        <f ca="1">_xll.RiskPercentile($AI$113,$AH124)</f>
        <v>#NAME?</v>
      </c>
      <c r="AJ124" s="94" t="e">
        <f ca="1">_xll.RiskPercentile($AJ$113,$AH124)</f>
        <v>#NAME?</v>
      </c>
      <c r="AK124" s="6"/>
      <c r="AL124" s="110" t="e">
        <f ca="1">_xll.RiskPercentile($C$123,$AH124)</f>
        <v>#NAME?</v>
      </c>
      <c r="AM124" s="56" t="e">
        <f ca="1">_xll.RiskPercentile($G$123,$AH124)</f>
        <v>#NAME?</v>
      </c>
      <c r="AN124" s="128" t="e">
        <f ca="1">_xll.RiskPercentile($K$123,$AH124)</f>
        <v>#NAME?</v>
      </c>
      <c r="AO124" s="87"/>
      <c r="AP124" s="87"/>
      <c r="AQ124" s="87"/>
      <c r="AR124" s="87"/>
      <c r="AS124" s="87"/>
      <c r="AT124" s="87"/>
      <c r="AV124" s="154"/>
      <c r="AW124" s="154"/>
      <c r="AX124" s="154"/>
      <c r="AY124" s="154"/>
      <c r="AZ124" s="154"/>
      <c r="BA124" s="67"/>
      <c r="BB124" s="67"/>
    </row>
    <row r="125" spans="2:54" s="2" customFormat="1" x14ac:dyDescent="0.25">
      <c r="B125" s="114"/>
      <c r="C125" s="9"/>
      <c r="D125" s="38"/>
      <c r="F125" s="98"/>
      <c r="G125" s="9"/>
      <c r="H125" s="38"/>
      <c r="J125" s="39"/>
      <c r="K125" s="6"/>
      <c r="L125" s="38"/>
      <c r="N125" s="145"/>
      <c r="O125" s="76"/>
      <c r="P125" s="79"/>
      <c r="Q125" s="79"/>
      <c r="R125" s="147"/>
      <c r="S125" s="79"/>
      <c r="T125" s="79"/>
      <c r="U125" s="79"/>
      <c r="V125" s="145"/>
      <c r="W125" s="76"/>
      <c r="X125" s="79"/>
      <c r="Y125" s="79"/>
      <c r="Z125" s="145"/>
      <c r="AA125" s="76"/>
      <c r="AB125" s="79"/>
      <c r="AC125" s="79"/>
      <c r="AD125" s="145"/>
      <c r="AE125" s="76"/>
      <c r="AF125" s="79"/>
      <c r="AH125" s="111">
        <v>0.83299999999999996</v>
      </c>
      <c r="AI125" s="91" t="e">
        <f ca="1">_xll.RiskPercentile($AI$113,$AH125)</f>
        <v>#NAME?</v>
      </c>
      <c r="AJ125" s="95" t="e">
        <f ca="1">_xll.RiskPercentile($AJ$113,$AH125)</f>
        <v>#NAME?</v>
      </c>
      <c r="AK125" s="6"/>
      <c r="AL125" s="111" t="e">
        <f ca="1">_xll.RiskPercentile($C$123,$AH125)</f>
        <v>#NAME?</v>
      </c>
      <c r="AM125" s="57" t="e">
        <f ca="1">_xll.RiskPercentile($G$123,$AH125)</f>
        <v>#NAME?</v>
      </c>
      <c r="AN125" s="129" t="e">
        <f ca="1">_xll.RiskPercentile($K$123,$AH125)</f>
        <v>#NAME?</v>
      </c>
      <c r="AO125" s="87"/>
      <c r="AP125" s="87"/>
      <c r="AQ125" s="87"/>
      <c r="AR125" s="87"/>
      <c r="AS125" s="87"/>
      <c r="AT125" s="87"/>
      <c r="AV125" s="154"/>
      <c r="AW125" s="154"/>
      <c r="AX125" s="154"/>
      <c r="AY125" s="154"/>
      <c r="AZ125" s="154"/>
      <c r="BA125" s="67"/>
      <c r="BB125" s="67"/>
    </row>
    <row r="126" spans="2:54" s="2" customFormat="1" x14ac:dyDescent="0.25">
      <c r="B126" s="115"/>
      <c r="C126" s="9"/>
      <c r="D126" s="28"/>
      <c r="F126" s="98"/>
      <c r="G126" s="9"/>
      <c r="H126" s="38"/>
      <c r="J126" s="39"/>
      <c r="K126" s="6"/>
      <c r="L126" s="38"/>
      <c r="N126" s="145"/>
      <c r="O126" s="76"/>
      <c r="P126" s="79"/>
      <c r="Q126" s="79"/>
      <c r="R126" s="147"/>
      <c r="S126" s="79"/>
      <c r="T126" s="79"/>
      <c r="U126" s="79"/>
      <c r="V126" s="145"/>
      <c r="W126" s="76"/>
      <c r="X126" s="79"/>
      <c r="Y126" s="79"/>
      <c r="Z126" s="145"/>
      <c r="AA126" s="76"/>
      <c r="AB126" s="79"/>
      <c r="AC126" s="79"/>
      <c r="AD126" s="145"/>
      <c r="AE126" s="76"/>
      <c r="AF126" s="79"/>
      <c r="AH126" s="111">
        <v>0.9</v>
      </c>
      <c r="AI126" s="91" t="e">
        <f ca="1">_xll.RiskPercentile($AI$113,$AH126)</f>
        <v>#NAME?</v>
      </c>
      <c r="AJ126" s="95" t="e">
        <f ca="1">_xll.RiskPercentile($AJ$113,$AH126)</f>
        <v>#NAME?</v>
      </c>
      <c r="AK126" s="6"/>
      <c r="AL126" s="111" t="e">
        <f ca="1">_xll.RiskPercentile($C$123,$AH126)</f>
        <v>#NAME?</v>
      </c>
      <c r="AM126" s="57" t="e">
        <f ca="1">_xll.RiskPercentile($G$123,$AH126)</f>
        <v>#NAME?</v>
      </c>
      <c r="AN126" s="129" t="e">
        <f ca="1">_xll.RiskPercentile($K$123,$AH126)</f>
        <v>#NAME?</v>
      </c>
      <c r="AO126" s="87"/>
      <c r="AP126" s="87"/>
      <c r="AQ126" s="87"/>
      <c r="AR126" s="87"/>
      <c r="AS126" s="87"/>
      <c r="AT126" s="87"/>
      <c r="AV126" s="154"/>
      <c r="AW126" s="154"/>
      <c r="AX126" s="154"/>
      <c r="AY126" s="154"/>
      <c r="AZ126" s="154"/>
      <c r="BA126" s="67"/>
      <c r="BB126" s="67"/>
    </row>
    <row r="127" spans="2:54" s="2" customFormat="1" x14ac:dyDescent="0.25">
      <c r="B127" s="387"/>
      <c r="C127" s="9"/>
      <c r="D127" s="28"/>
      <c r="F127" s="98"/>
      <c r="G127" s="9"/>
      <c r="H127" s="38"/>
      <c r="J127" s="39"/>
      <c r="K127" s="6"/>
      <c r="L127" s="38"/>
      <c r="N127" s="145"/>
      <c r="O127" s="76"/>
      <c r="P127" s="79"/>
      <c r="Q127" s="79"/>
      <c r="R127" s="147"/>
      <c r="S127" s="79"/>
      <c r="T127" s="79"/>
      <c r="U127" s="79"/>
      <c r="V127" s="145"/>
      <c r="W127" s="76"/>
      <c r="X127" s="79"/>
      <c r="Y127" s="79"/>
      <c r="Z127" s="145"/>
      <c r="AA127" s="76"/>
      <c r="AB127" s="79"/>
      <c r="AC127" s="79"/>
      <c r="AD127" s="145"/>
      <c r="AE127" s="76"/>
      <c r="AF127" s="79"/>
      <c r="AH127" s="111">
        <v>0.95</v>
      </c>
      <c r="AI127" s="91" t="e">
        <f ca="1">_xll.RiskPercentile($AI$113,$AH127)</f>
        <v>#NAME?</v>
      </c>
      <c r="AJ127" s="95" t="e">
        <f ca="1">_xll.RiskPercentile($AJ$113,$AH127)</f>
        <v>#NAME?</v>
      </c>
      <c r="AK127" s="6"/>
      <c r="AL127" s="111" t="e">
        <f ca="1">_xll.RiskPercentile($C$123,$AH127)</f>
        <v>#NAME?</v>
      </c>
      <c r="AM127" s="57" t="e">
        <f ca="1">_xll.RiskPercentile($G$123,$AH127)</f>
        <v>#NAME?</v>
      </c>
      <c r="AN127" s="129" t="e">
        <f ca="1">_xll.RiskPercentile($K$123,$AH127)</f>
        <v>#NAME?</v>
      </c>
      <c r="AO127" s="87"/>
      <c r="AP127" s="87"/>
      <c r="AQ127" s="87"/>
      <c r="AR127" s="87"/>
      <c r="AS127" s="87"/>
      <c r="AT127" s="87"/>
      <c r="AV127" s="154"/>
      <c r="AW127" s="154"/>
      <c r="AX127" s="154"/>
      <c r="AY127" s="154"/>
      <c r="AZ127" s="154"/>
      <c r="BA127" s="67"/>
      <c r="BB127" s="67"/>
    </row>
    <row r="128" spans="2:54" s="2" customFormat="1" x14ac:dyDescent="0.25">
      <c r="B128" s="114"/>
      <c r="C128" s="9"/>
      <c r="D128" s="28"/>
      <c r="F128" s="98"/>
      <c r="G128" s="9"/>
      <c r="H128" s="38"/>
      <c r="J128" s="39"/>
      <c r="K128" s="6"/>
      <c r="L128" s="38"/>
      <c r="N128" s="145"/>
      <c r="O128" s="76"/>
      <c r="P128" s="79"/>
      <c r="Q128" s="79"/>
      <c r="R128" s="147"/>
      <c r="S128" s="79"/>
      <c r="T128" s="79"/>
      <c r="U128" s="79"/>
      <c r="V128" s="145"/>
      <c r="W128" s="76"/>
      <c r="X128" s="79"/>
      <c r="Y128" s="79"/>
      <c r="Z128" s="145"/>
      <c r="AA128" s="76"/>
      <c r="AB128" s="79"/>
      <c r="AC128" s="79"/>
      <c r="AD128" s="145"/>
      <c r="AE128" s="76"/>
      <c r="AF128" s="79"/>
      <c r="AH128" s="110">
        <v>0.99</v>
      </c>
      <c r="AI128" s="90" t="e">
        <f ca="1">_xll.RiskPercentile($AI$113,$AH128)</f>
        <v>#NAME?</v>
      </c>
      <c r="AJ128" s="94" t="e">
        <f ca="1">_xll.RiskPercentile($AJ$113,$AH128)</f>
        <v>#NAME?</v>
      </c>
      <c r="AK128" s="6"/>
      <c r="AL128" s="110" t="e">
        <f ca="1">_xll.RiskPercentile($C$123,$AH128)</f>
        <v>#NAME?</v>
      </c>
      <c r="AM128" s="56" t="e">
        <f ca="1">_xll.RiskPercentile($G$123,$AH128)</f>
        <v>#NAME?</v>
      </c>
      <c r="AN128" s="128" t="e">
        <f ca="1">_xll.RiskPercentile($K$123,$AH128)</f>
        <v>#NAME?</v>
      </c>
      <c r="AO128" s="87"/>
      <c r="AP128" s="87"/>
      <c r="AQ128" s="87"/>
      <c r="AR128" s="87"/>
      <c r="AS128" s="87"/>
      <c r="AT128" s="87"/>
      <c r="AV128" s="6"/>
      <c r="AW128" s="6"/>
      <c r="AX128" s="6"/>
      <c r="AY128" s="6"/>
      <c r="AZ128" s="6"/>
      <c r="BA128" s="67"/>
      <c r="BB128" s="67"/>
    </row>
    <row r="129" spans="2:54" s="2" customFormat="1" x14ac:dyDescent="0.25">
      <c r="B129" s="114"/>
      <c r="C129" s="9"/>
      <c r="D129" s="28"/>
      <c r="F129" s="98"/>
      <c r="G129" s="9"/>
      <c r="H129" s="38"/>
      <c r="J129" s="39"/>
      <c r="K129" s="6"/>
      <c r="L129" s="38"/>
      <c r="N129" s="145"/>
      <c r="O129" s="76"/>
      <c r="P129" s="79"/>
      <c r="Q129" s="79"/>
      <c r="R129" s="147"/>
      <c r="S129" s="79"/>
      <c r="T129" s="79"/>
      <c r="U129" s="79"/>
      <c r="V129" s="145"/>
      <c r="W129" s="76"/>
      <c r="X129" s="79"/>
      <c r="Y129" s="79"/>
      <c r="Z129" s="145"/>
      <c r="AA129" s="76"/>
      <c r="AB129" s="79"/>
      <c r="AC129" s="79"/>
      <c r="AD129" s="145"/>
      <c r="AE129" s="76"/>
      <c r="AF129" s="79"/>
      <c r="AH129" s="17" t="s">
        <v>110</v>
      </c>
      <c r="AI129" s="93" t="e">
        <f ca="1">_xll.RiskMean($AI113)</f>
        <v>#NAME?</v>
      </c>
      <c r="AJ129" s="97" t="e">
        <f ca="1">_xll.RiskMean($AJ113)</f>
        <v>#NAME?</v>
      </c>
      <c r="AK129" s="7"/>
      <c r="AL129" s="113" t="e">
        <f ca="1">_xll.RiskMean($C$123)</f>
        <v>#NAME?</v>
      </c>
      <c r="AM129" s="59" t="e">
        <f ca="1">_xll.RiskMean($G$123)</f>
        <v>#NAME?</v>
      </c>
      <c r="AN129" s="157" t="e">
        <f ca="1">_xll.RiskMean($K$123)</f>
        <v>#NAME?</v>
      </c>
      <c r="AO129" s="88"/>
      <c r="AP129" s="88"/>
      <c r="AQ129" s="88"/>
      <c r="AR129" s="88"/>
      <c r="AS129" s="88"/>
      <c r="AT129" s="88"/>
      <c r="AV129" s="6"/>
      <c r="AW129" s="6"/>
      <c r="AX129" s="6"/>
      <c r="AY129" s="6"/>
      <c r="AZ129" s="6"/>
      <c r="BA129" s="67"/>
      <c r="BB129" s="67"/>
    </row>
    <row r="130" spans="2:54" s="2" customFormat="1" x14ac:dyDescent="0.25">
      <c r="B130" s="39"/>
      <c r="C130" s="6"/>
      <c r="D130" s="28"/>
      <c r="F130" s="39"/>
      <c r="G130" s="6"/>
      <c r="H130" s="28"/>
      <c r="J130" s="39"/>
      <c r="K130" s="6"/>
      <c r="L130" s="28"/>
      <c r="N130" s="147"/>
      <c r="O130" s="79"/>
      <c r="P130" s="79"/>
      <c r="Q130" s="79"/>
      <c r="R130" s="147"/>
      <c r="S130" s="79"/>
      <c r="T130" s="79"/>
      <c r="U130" s="79"/>
      <c r="V130" s="147"/>
      <c r="W130" s="79"/>
      <c r="X130" s="79"/>
      <c r="Y130" s="79"/>
      <c r="Z130" s="147"/>
      <c r="AA130" s="79"/>
      <c r="AB130" s="79"/>
      <c r="AC130" s="79"/>
      <c r="AD130" s="147"/>
      <c r="AE130" s="79"/>
      <c r="AF130" s="79"/>
      <c r="AH130" s="17" t="s">
        <v>111</v>
      </c>
      <c r="AI130" s="93" t="e">
        <f ca="1">_xll.RiskStdDev($AI$113)</f>
        <v>#NAME?</v>
      </c>
      <c r="AJ130" s="97" t="e">
        <f ca="1">_xll.RiskStdDev($AJ$113)</f>
        <v>#NAME?</v>
      </c>
      <c r="AK130" s="7"/>
      <c r="AL130" s="113" t="e">
        <f ca="1">_xll.RiskStdDev($C$123)</f>
        <v>#NAME?</v>
      </c>
      <c r="AM130" s="59" t="e">
        <f ca="1">_xll.RiskStdDev($G$123)</f>
        <v>#NAME?</v>
      </c>
      <c r="AN130" s="157" t="e">
        <f ca="1">_xll.RiskStdDev($K$123)</f>
        <v>#NAME?</v>
      </c>
      <c r="AO130" s="88"/>
      <c r="AP130" s="88"/>
      <c r="AQ130" s="88"/>
      <c r="AR130" s="88"/>
      <c r="AS130" s="88"/>
      <c r="AT130" s="88"/>
      <c r="AV130" s="67"/>
      <c r="AW130" s="67"/>
      <c r="AX130" s="67"/>
      <c r="AY130" s="67"/>
      <c r="AZ130" s="67"/>
      <c r="BA130" s="67"/>
      <c r="BB130" s="67"/>
    </row>
    <row r="131" spans="2:54" s="2" customFormat="1" x14ac:dyDescent="0.25">
      <c r="B131" s="164"/>
      <c r="C131" s="165"/>
      <c r="D131" s="166"/>
      <c r="F131" s="164"/>
      <c r="G131" s="165"/>
      <c r="H131" s="166"/>
      <c r="J131" s="164"/>
      <c r="K131" s="165"/>
      <c r="L131" s="166"/>
      <c r="N131" s="163"/>
      <c r="O131" s="163"/>
      <c r="P131" s="163"/>
      <c r="Q131" s="79"/>
      <c r="R131" s="163"/>
      <c r="S131" s="163"/>
      <c r="T131" s="163"/>
      <c r="U131" s="79"/>
      <c r="V131" s="163"/>
      <c r="W131" s="163"/>
      <c r="X131" s="163"/>
      <c r="Y131" s="79"/>
      <c r="Z131" s="163"/>
      <c r="AA131" s="163"/>
      <c r="AB131" s="163"/>
      <c r="AC131" s="79"/>
      <c r="AD131" s="163"/>
      <c r="AE131" s="163"/>
      <c r="AF131" s="163"/>
      <c r="AH131" s="29"/>
      <c r="AI131" s="30"/>
      <c r="AJ131" s="30"/>
      <c r="AK131" s="49"/>
      <c r="AL131" s="30"/>
      <c r="AM131" s="30"/>
      <c r="AN131" s="30"/>
      <c r="AO131" s="79"/>
      <c r="AP131" s="79"/>
      <c r="AQ131" s="79"/>
      <c r="AR131" s="79"/>
      <c r="AS131" s="79"/>
      <c r="AT131" s="79"/>
      <c r="AV131" s="67"/>
      <c r="AW131" s="67"/>
      <c r="AX131" s="67"/>
      <c r="AY131" s="67"/>
      <c r="AZ131" s="67"/>
      <c r="BA131" s="67"/>
      <c r="BB131" s="67"/>
    </row>
    <row r="132" spans="2:54" s="2" customFormat="1" x14ac:dyDescent="0.25">
      <c r="B132" s="39"/>
      <c r="C132" s="6"/>
      <c r="D132" s="28"/>
      <c r="F132" s="36"/>
      <c r="G132" s="37"/>
      <c r="H132" s="38"/>
      <c r="J132" s="36"/>
      <c r="K132" s="37"/>
      <c r="L132" s="38"/>
      <c r="N132" s="147"/>
      <c r="O132" s="79"/>
      <c r="P132" s="79"/>
      <c r="Q132" s="79"/>
      <c r="R132" s="147"/>
      <c r="S132" s="79"/>
      <c r="T132" s="79"/>
      <c r="U132" s="79"/>
      <c r="V132" s="147"/>
      <c r="W132" s="79"/>
      <c r="X132" s="79"/>
      <c r="Y132" s="79"/>
      <c r="Z132" s="147"/>
      <c r="AA132" s="79"/>
      <c r="AB132" s="79"/>
      <c r="AC132" s="79"/>
      <c r="AD132" s="147"/>
      <c r="AE132" s="79"/>
      <c r="AF132" s="79"/>
    </row>
    <row r="133" spans="2:54" s="25" customFormat="1" ht="211.5" customHeight="1" x14ac:dyDescent="0.25">
      <c r="B133" s="41" t="e">
        <f ca="1">_xll.RiskResultsGraph(C123,B133:D133)</f>
        <v>#NAME?</v>
      </c>
      <c r="C133" s="42"/>
      <c r="D133" s="43"/>
      <c r="F133" s="41" t="e">
        <f ca="1">_xll.RiskResultsGraph(G123,F133:H133)</f>
        <v>#NAME?</v>
      </c>
      <c r="G133" s="42"/>
      <c r="H133" s="43"/>
      <c r="J133" s="41" t="e">
        <f ca="1">_xll.RiskResultsGraph(K123,J133:L133)</f>
        <v>#NAME?</v>
      </c>
      <c r="K133" s="42"/>
      <c r="L133" s="43"/>
      <c r="N133" s="148"/>
      <c r="O133" s="77"/>
      <c r="P133" s="77"/>
      <c r="Q133" s="77"/>
      <c r="R133" s="148"/>
      <c r="S133" s="77"/>
      <c r="T133" s="77"/>
      <c r="U133" s="77"/>
      <c r="V133" s="148"/>
      <c r="W133" s="77"/>
      <c r="X133" s="77"/>
      <c r="Y133" s="77"/>
      <c r="Z133" s="148"/>
      <c r="AA133" s="77"/>
      <c r="AB133" s="77"/>
      <c r="AC133" s="77"/>
      <c r="AD133" s="148"/>
      <c r="AE133" s="77"/>
      <c r="AF133" s="77"/>
      <c r="AH133" s="265" t="e">
        <f ca="1">_xll.RiskResultsGraph(AJ113,AH133:AK133)</f>
        <v>#NAME?</v>
      </c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V133" s="73"/>
      <c r="AW133" s="73"/>
      <c r="AX133" s="73"/>
      <c r="AY133" s="73"/>
      <c r="AZ133" s="73"/>
      <c r="BA133" s="73"/>
      <c r="BB133" s="73"/>
    </row>
    <row r="134" spans="2:54" s="2" customFormat="1" ht="211.5" customHeight="1" x14ac:dyDescent="0.25">
      <c r="B134" s="36"/>
      <c r="C134" s="37"/>
      <c r="D134" s="38"/>
      <c r="F134" s="36"/>
      <c r="G134" s="37"/>
      <c r="H134" s="38"/>
      <c r="J134" s="36"/>
      <c r="K134" s="37"/>
      <c r="L134" s="38"/>
      <c r="N134" s="147"/>
      <c r="O134" s="79"/>
      <c r="P134" s="79"/>
      <c r="Q134" s="79"/>
      <c r="R134" s="147"/>
      <c r="S134" s="79"/>
      <c r="T134" s="79"/>
      <c r="U134" s="79"/>
      <c r="V134" s="147"/>
      <c r="W134" s="79"/>
      <c r="X134" s="79"/>
      <c r="Y134" s="79"/>
      <c r="Z134" s="147"/>
      <c r="AA134" s="79"/>
      <c r="AB134" s="79"/>
      <c r="AC134" s="79"/>
      <c r="AD134" s="147"/>
      <c r="AE134" s="79"/>
      <c r="AF134" s="79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V134" s="67"/>
      <c r="AW134" s="67"/>
      <c r="AX134" s="67"/>
      <c r="AY134" s="67"/>
      <c r="AZ134" s="67"/>
      <c r="BA134" s="67"/>
      <c r="BB134" s="67"/>
    </row>
    <row r="135" spans="2:54" s="2" customFormat="1" x14ac:dyDescent="0.25">
      <c r="B135" s="44"/>
      <c r="C135" s="30"/>
      <c r="D135" s="31"/>
      <c r="F135" s="44"/>
      <c r="G135" s="30"/>
      <c r="H135" s="31"/>
      <c r="J135" s="44"/>
      <c r="K135" s="30"/>
      <c r="L135" s="31"/>
      <c r="N135" s="147"/>
      <c r="O135" s="79"/>
      <c r="P135" s="79"/>
      <c r="Q135" s="79"/>
      <c r="R135" s="147"/>
      <c r="S135" s="79"/>
      <c r="T135" s="79"/>
      <c r="U135" s="79"/>
      <c r="V135" s="147"/>
      <c r="W135" s="79"/>
      <c r="X135" s="79"/>
      <c r="Y135" s="79"/>
      <c r="Z135" s="147"/>
      <c r="AA135" s="79"/>
      <c r="AB135" s="79"/>
      <c r="AC135" s="79"/>
      <c r="AD135" s="147"/>
      <c r="AE135" s="79"/>
      <c r="AF135" s="79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V135" s="67"/>
      <c r="AW135" s="67"/>
      <c r="AX135" s="67"/>
      <c r="AY135" s="67"/>
      <c r="AZ135" s="67"/>
      <c r="BA135" s="67"/>
      <c r="BB135" s="67"/>
    </row>
    <row r="136" spans="2:54" s="2" customFormat="1" x14ac:dyDescent="0.25">
      <c r="B136" s="10"/>
      <c r="F136" s="10"/>
      <c r="J136" s="10"/>
      <c r="N136" s="10"/>
      <c r="R136" s="10"/>
      <c r="V136" s="10"/>
      <c r="Z136" s="10"/>
      <c r="AD136" s="10"/>
      <c r="AH136" s="10"/>
      <c r="AL136" s="10"/>
      <c r="AM136" s="10"/>
      <c r="AN136" s="10"/>
      <c r="AO136" s="10"/>
      <c r="AP136" s="10"/>
    </row>
    <row r="137" spans="2:54" s="2" customFormat="1" x14ac:dyDescent="0.25">
      <c r="B137" s="10"/>
      <c r="F137" s="10"/>
      <c r="J137" s="10"/>
      <c r="N137" s="10"/>
      <c r="R137" s="10"/>
      <c r="V137" s="10"/>
      <c r="Z137" s="10"/>
      <c r="AD137" s="10"/>
    </row>
    <row r="138" spans="2:54" s="51" customFormat="1" ht="36.75" customHeight="1" x14ac:dyDescent="0.3">
      <c r="B138" s="427"/>
      <c r="C138" s="427"/>
      <c r="D138" s="427"/>
      <c r="E138" s="199"/>
      <c r="F138" s="427"/>
      <c r="G138" s="427"/>
      <c r="H138" s="427"/>
      <c r="I138" s="52"/>
      <c r="J138" s="423" t="s">
        <v>152</v>
      </c>
      <c r="K138" s="424"/>
      <c r="L138" s="425"/>
      <c r="M138" s="52"/>
      <c r="N138" s="423" t="s">
        <v>152</v>
      </c>
      <c r="O138" s="424"/>
      <c r="P138" s="425"/>
      <c r="Q138" s="138"/>
      <c r="R138" s="168"/>
      <c r="S138" s="169"/>
      <c r="T138" s="169"/>
      <c r="U138" s="138"/>
      <c r="V138" s="168"/>
      <c r="W138" s="169"/>
      <c r="X138" s="169"/>
      <c r="Y138" s="139"/>
      <c r="Z138" s="168"/>
      <c r="AA138" s="169"/>
      <c r="AB138" s="169"/>
      <c r="AC138" s="139"/>
      <c r="AD138" s="168"/>
      <c r="AE138" s="169"/>
      <c r="AF138" s="169"/>
      <c r="AH138" s="449" t="s">
        <v>184</v>
      </c>
      <c r="AI138" s="450"/>
      <c r="AJ138" s="450"/>
      <c r="AK138" s="450"/>
      <c r="AL138" s="450"/>
      <c r="AM138" s="450"/>
      <c r="AN138" s="450"/>
      <c r="AO138" s="450"/>
      <c r="AP138" s="84"/>
      <c r="AQ138" s="84"/>
      <c r="AR138" s="84"/>
      <c r="AS138" s="84"/>
      <c r="AT138" s="84"/>
      <c r="AV138" s="429" t="s">
        <v>184</v>
      </c>
      <c r="AW138" s="430"/>
      <c r="AX138" s="430"/>
      <c r="AY138" s="430"/>
      <c r="AZ138" s="430"/>
      <c r="BA138" s="430"/>
      <c r="BB138" s="431"/>
    </row>
    <row r="139" spans="2:54" s="51" customFormat="1" ht="36.75" customHeight="1" x14ac:dyDescent="0.3">
      <c r="B139" s="415"/>
      <c r="C139" s="415"/>
      <c r="D139" s="415"/>
      <c r="E139" s="199"/>
      <c r="F139" s="427"/>
      <c r="G139" s="427"/>
      <c r="H139" s="427"/>
      <c r="I139" s="52"/>
      <c r="J139" s="435" t="s">
        <v>260</v>
      </c>
      <c r="K139" s="436"/>
      <c r="L139" s="437"/>
      <c r="M139" s="52"/>
      <c r="N139" s="435" t="s">
        <v>284</v>
      </c>
      <c r="O139" s="436"/>
      <c r="P139" s="437"/>
      <c r="Q139" s="138"/>
      <c r="R139" s="168"/>
      <c r="S139" s="169"/>
      <c r="T139" s="169"/>
      <c r="U139" s="138"/>
      <c r="V139" s="168"/>
      <c r="W139" s="169"/>
      <c r="X139" s="169"/>
      <c r="Y139" s="139"/>
      <c r="Z139" s="168"/>
      <c r="AA139" s="169"/>
      <c r="AB139" s="169"/>
      <c r="AC139" s="139"/>
      <c r="AD139" s="168"/>
      <c r="AE139" s="169"/>
      <c r="AF139" s="169"/>
      <c r="AH139" s="75" t="s">
        <v>263</v>
      </c>
      <c r="AI139" s="55" t="e">
        <f ca="1">_xll.RiskOutput("A2_P_N2b_Factor_EstOut_Poins")+C123/G123*K149*O149</f>
        <v>#NAME?</v>
      </c>
      <c r="AJ139" s="55" t="e">
        <f ca="1">_xll.RiskOutput("A2_P_N2b_EstOut_Poins")+$AJ$86*C123/G123*K149*O149</f>
        <v>#NAME?</v>
      </c>
      <c r="AK139" s="172" t="s">
        <v>285</v>
      </c>
      <c r="AL139" s="53"/>
      <c r="AM139" s="53"/>
      <c r="AN139" s="53"/>
      <c r="AO139" s="53"/>
      <c r="AP139" s="84"/>
      <c r="AQ139" s="84"/>
      <c r="AR139" s="84"/>
      <c r="AS139" s="84"/>
      <c r="AT139" s="84"/>
      <c r="AV139" s="68" t="s">
        <v>84</v>
      </c>
      <c r="AW139" s="69"/>
      <c r="AX139" s="69"/>
      <c r="AY139" s="69"/>
      <c r="AZ139" s="69"/>
      <c r="BA139" s="69"/>
      <c r="BB139" s="69"/>
    </row>
    <row r="140" spans="2:54" s="2" customFormat="1" ht="33" customHeight="1" x14ac:dyDescent="0.25">
      <c r="B140" s="175"/>
      <c r="C140" s="175"/>
      <c r="D140" s="175"/>
      <c r="E140" s="178"/>
      <c r="F140" s="175"/>
      <c r="G140" s="175"/>
      <c r="H140" s="175"/>
      <c r="J140" s="416" t="s">
        <v>161</v>
      </c>
      <c r="K140" s="417"/>
      <c r="L140" s="418"/>
      <c r="N140" s="416" t="s">
        <v>164</v>
      </c>
      <c r="O140" s="417"/>
      <c r="P140" s="418"/>
      <c r="Q140" s="79"/>
      <c r="R140" s="162"/>
      <c r="S140" s="162"/>
      <c r="T140" s="162"/>
      <c r="U140" s="79"/>
      <c r="V140" s="162"/>
      <c r="W140" s="162"/>
      <c r="X140" s="162"/>
      <c r="Y140" s="79"/>
      <c r="Z140" s="162"/>
      <c r="AA140" s="162"/>
      <c r="AB140" s="162"/>
      <c r="AC140" s="79"/>
      <c r="AD140" s="162"/>
      <c r="AE140" s="162"/>
      <c r="AF140" s="162"/>
      <c r="AH140" s="13"/>
      <c r="AI140" s="14"/>
      <c r="AJ140" s="14"/>
      <c r="AK140" s="158" t="s">
        <v>290</v>
      </c>
      <c r="AL140" s="14"/>
      <c r="AM140" s="14"/>
      <c r="AN140" s="231"/>
      <c r="AO140" s="231"/>
      <c r="AP140" s="85"/>
      <c r="AQ140" s="85"/>
      <c r="AR140" s="85"/>
      <c r="AS140" s="85"/>
      <c r="AT140" s="85"/>
      <c r="AV140" s="67"/>
      <c r="AW140" s="67"/>
      <c r="AX140" s="67"/>
      <c r="AY140" s="67"/>
      <c r="AZ140" s="67"/>
      <c r="BA140" s="67"/>
      <c r="BB140" s="67"/>
    </row>
    <row r="141" spans="2:54" s="2" customFormat="1" x14ac:dyDescent="0.25">
      <c r="B141" s="180"/>
      <c r="C141" s="176"/>
      <c r="D141" s="181"/>
      <c r="E141" s="178"/>
      <c r="F141" s="184"/>
      <c r="G141" s="178"/>
      <c r="H141" s="178"/>
      <c r="J141" s="32"/>
      <c r="K141" s="9"/>
      <c r="L141" s="33"/>
      <c r="N141" s="32"/>
      <c r="O141" s="9"/>
      <c r="P141" s="33"/>
      <c r="Q141" s="79"/>
      <c r="R141" s="140"/>
      <c r="S141" s="76"/>
      <c r="T141" s="141"/>
      <c r="U141" s="79"/>
      <c r="V141" s="140"/>
      <c r="W141" s="76"/>
      <c r="X141" s="141"/>
      <c r="Y141" s="79"/>
      <c r="Z141" s="140"/>
      <c r="AA141" s="76"/>
      <c r="AB141" s="141"/>
      <c r="AC141" s="79"/>
      <c r="AD141" s="140"/>
      <c r="AE141" s="76"/>
      <c r="AF141" s="141"/>
      <c r="AH141" s="27" t="s">
        <v>90</v>
      </c>
      <c r="AI141" s="6" t="s">
        <v>133</v>
      </c>
      <c r="AJ141" s="40" t="s">
        <v>134</v>
      </c>
      <c r="AK141" s="6"/>
      <c r="AL141" s="40" t="str">
        <f>B123</f>
        <v>P_B2_Surv_RRPPrePlant</v>
      </c>
      <c r="AM141" s="40" t="str">
        <f>F123</f>
        <v>P_B3a_Conv_Packs2GH</v>
      </c>
      <c r="AN141" s="40" t="str">
        <f>J139</f>
        <v>P_B3b_Conv_GH2NPop</v>
      </c>
      <c r="AO141" s="40" t="str">
        <f>N139</f>
        <v>P_B5_Prop_EstOut</v>
      </c>
      <c r="AP141" s="86"/>
      <c r="AQ141" s="86"/>
      <c r="AR141" s="86"/>
      <c r="AS141" s="86"/>
      <c r="AT141" s="86"/>
      <c r="AV141" s="70" t="s">
        <v>91</v>
      </c>
      <c r="AW141" s="70" t="s">
        <v>92</v>
      </c>
      <c r="AX141" s="70" t="s">
        <v>93</v>
      </c>
      <c r="AY141" s="70" t="s">
        <v>94</v>
      </c>
      <c r="AZ141" s="70" t="s">
        <v>95</v>
      </c>
      <c r="BA141" s="70" t="s">
        <v>96</v>
      </c>
      <c r="BB141" s="70" t="s">
        <v>97</v>
      </c>
    </row>
    <row r="142" spans="2:54" s="2" customFormat="1" x14ac:dyDescent="0.25">
      <c r="B142" s="180"/>
      <c r="C142" s="176"/>
      <c r="D142" s="181"/>
      <c r="E142" s="178"/>
      <c r="F142" s="180"/>
      <c r="G142" s="176"/>
      <c r="H142" s="181"/>
      <c r="J142" s="32" t="str">
        <f>+J139</f>
        <v>P_B3b_Conv_GH2NPop</v>
      </c>
      <c r="K142" s="4" t="s">
        <v>98</v>
      </c>
      <c r="L142" s="33" t="s">
        <v>99</v>
      </c>
      <c r="N142" s="32" t="str">
        <f>+N139</f>
        <v>P_B5_Prop_EstOut</v>
      </c>
      <c r="O142" s="4" t="s">
        <v>98</v>
      </c>
      <c r="P142" s="33" t="s">
        <v>99</v>
      </c>
      <c r="Q142" s="79"/>
      <c r="R142" s="140"/>
      <c r="S142" s="76"/>
      <c r="T142" s="141"/>
      <c r="U142" s="79"/>
      <c r="V142" s="140"/>
      <c r="W142" s="76"/>
      <c r="X142" s="141"/>
      <c r="Y142" s="79"/>
      <c r="Z142" s="140"/>
      <c r="AA142" s="76"/>
      <c r="AB142" s="141"/>
      <c r="AC142" s="79"/>
      <c r="AD142" s="140"/>
      <c r="AE142" s="76"/>
      <c r="AF142" s="141"/>
      <c r="AH142" s="110">
        <v>0.01</v>
      </c>
      <c r="AI142" s="333" t="e">
        <f ca="1">_xll.RiskPercentile($AI$139,$AH142)</f>
        <v>#NAME?</v>
      </c>
      <c r="AJ142" s="333" t="e">
        <f ca="1">_xll.RiskPercentile($AJ$139,$AH142)</f>
        <v>#NAME?</v>
      </c>
      <c r="AK142" s="6"/>
      <c r="AL142" s="65" t="e">
        <f ca="1">_xll.RiskPercentile($C$123,$AH142)</f>
        <v>#NAME?</v>
      </c>
      <c r="AM142" s="290" t="e">
        <f ca="1">_xll.RiskPercentile($G$123,$AH142)</f>
        <v>#NAME?</v>
      </c>
      <c r="AN142" s="65" t="e">
        <f ca="1">_xll.RiskPercentile($K$149,$AH142)</f>
        <v>#NAME?</v>
      </c>
      <c r="AO142" s="80" t="e">
        <f ca="1">_xll.RiskPercentile($O$149,$AH142)</f>
        <v>#NAME?</v>
      </c>
      <c r="AP142" s="87"/>
      <c r="AQ142" s="87"/>
      <c r="AR142" s="87"/>
      <c r="AS142" s="87"/>
      <c r="AT142" s="87"/>
      <c r="AV142" s="402" t="s">
        <v>100</v>
      </c>
      <c r="AW142" s="403" t="s">
        <v>214</v>
      </c>
      <c r="AX142" s="403" t="s">
        <v>162</v>
      </c>
      <c r="AY142" s="404" t="s">
        <v>215</v>
      </c>
      <c r="AZ142" s="405">
        <v>0.70499999999999996</v>
      </c>
      <c r="BA142" s="16">
        <f>AZ142^2</f>
        <v>0.49702499999999994</v>
      </c>
      <c r="BB142" s="394">
        <f>BA142/$BA$145</f>
        <v>0.95129317687229764</v>
      </c>
    </row>
    <row r="143" spans="2:54" s="2" customFormat="1" x14ac:dyDescent="0.25">
      <c r="B143" s="182"/>
      <c r="C143" s="176"/>
      <c r="D143" s="200"/>
      <c r="E143" s="178"/>
      <c r="F143" s="201"/>
      <c r="G143" s="176"/>
      <c r="H143" s="202"/>
      <c r="J143" s="388"/>
      <c r="K143" s="4">
        <v>0.01</v>
      </c>
      <c r="L143" s="263" t="e">
        <f ca="1">_xll.RiskPercentile(K149,K143)</f>
        <v>#NAME?</v>
      </c>
      <c r="N143" s="386"/>
      <c r="O143" s="4">
        <v>0.01</v>
      </c>
      <c r="P143" s="256" t="e">
        <f ca="1">_xll.RiskPercentile(O149,O143)</f>
        <v>#NAME?</v>
      </c>
      <c r="Q143" s="79"/>
      <c r="R143" s="144"/>
      <c r="S143" s="76"/>
      <c r="T143" s="143"/>
      <c r="U143" s="79"/>
      <c r="V143" s="145"/>
      <c r="W143" s="76"/>
      <c r="X143" s="143"/>
      <c r="Y143" s="79"/>
      <c r="Z143" s="145"/>
      <c r="AA143" s="76"/>
      <c r="AB143" s="143"/>
      <c r="AC143" s="79"/>
      <c r="AD143" s="145"/>
      <c r="AE143" s="76"/>
      <c r="AF143" s="143"/>
      <c r="AH143" s="111">
        <v>0.05</v>
      </c>
      <c r="AI143" s="334" t="e">
        <f ca="1">_xll.RiskPercentile($AI$139,$AH143)</f>
        <v>#NAME?</v>
      </c>
      <c r="AJ143" s="334" t="e">
        <f ca="1">_xll.RiskPercentile($AJ$139,$AH143)</f>
        <v>#NAME?</v>
      </c>
      <c r="AK143" s="6"/>
      <c r="AL143" s="50" t="e">
        <f ca="1">_xll.RiskPercentile($C$123,$AH143)</f>
        <v>#NAME?</v>
      </c>
      <c r="AM143" s="291" t="e">
        <f ca="1">_xll.RiskPercentile($G$123,$AH143)</f>
        <v>#NAME?</v>
      </c>
      <c r="AN143" s="50" t="e">
        <f ca="1">_xll.RiskPercentile($K$149,$AH143)</f>
        <v>#NAME?</v>
      </c>
      <c r="AO143" s="81" t="e">
        <f ca="1">_xll.RiskPercentile($O$149,$AH143)</f>
        <v>#NAME?</v>
      </c>
      <c r="AP143" s="87"/>
      <c r="AQ143" s="87"/>
      <c r="AR143" s="87"/>
      <c r="AS143" s="87"/>
      <c r="AT143" s="87"/>
      <c r="AV143" s="406" t="s">
        <v>101</v>
      </c>
      <c r="AW143" s="407" t="s">
        <v>216</v>
      </c>
      <c r="AX143" s="407" t="s">
        <v>284</v>
      </c>
      <c r="AY143" s="408" t="s">
        <v>350</v>
      </c>
      <c r="AZ143" s="409">
        <v>0.158</v>
      </c>
      <c r="BA143" s="16">
        <f>AZ143^2</f>
        <v>2.4964E-2</v>
      </c>
      <c r="BB143" s="394">
        <f t="shared" ref="BB143:BB145" si="6">BA143/$BA$145</f>
        <v>4.7780459468718964E-2</v>
      </c>
    </row>
    <row r="144" spans="2:54" s="2" customFormat="1" x14ac:dyDescent="0.25">
      <c r="B144" s="182"/>
      <c r="C144" s="176"/>
      <c r="D144" s="200"/>
      <c r="E144" s="178"/>
      <c r="F144" s="201"/>
      <c r="G144" s="176"/>
      <c r="H144" s="202"/>
      <c r="J144" s="388"/>
      <c r="K144" s="4">
        <v>0.25</v>
      </c>
      <c r="L144" s="263" t="e">
        <f ca="1">_xll.RiskPercentile(K149,K144)</f>
        <v>#NAME?</v>
      </c>
      <c r="N144" s="386"/>
      <c r="O144" s="4">
        <v>0.25</v>
      </c>
      <c r="P144" s="256" t="e">
        <f ca="1">_xll.RiskPercentile(O149,O144)</f>
        <v>#NAME?</v>
      </c>
      <c r="Q144" s="79"/>
      <c r="R144" s="144"/>
      <c r="S144" s="76"/>
      <c r="T144" s="143"/>
      <c r="U144" s="79"/>
      <c r="V144" s="145"/>
      <c r="W144" s="76"/>
      <c r="X144" s="143"/>
      <c r="Y144" s="79"/>
      <c r="Z144" s="145"/>
      <c r="AA144" s="76"/>
      <c r="AB144" s="143"/>
      <c r="AC144" s="79"/>
      <c r="AD144" s="145"/>
      <c r="AE144" s="76"/>
      <c r="AF144" s="143"/>
      <c r="AH144" s="111">
        <v>0.1</v>
      </c>
      <c r="AI144" s="334" t="e">
        <f ca="1">_xll.RiskPercentile($AI$139,$AH144)</f>
        <v>#NAME?</v>
      </c>
      <c r="AJ144" s="334" t="e">
        <f ca="1">_xll.RiskPercentile($AJ$139,$AH144)</f>
        <v>#NAME?</v>
      </c>
      <c r="AK144" s="6"/>
      <c r="AL144" s="50" t="e">
        <f ca="1">_xll.RiskPercentile($C$123,$AH144)</f>
        <v>#NAME?</v>
      </c>
      <c r="AM144" s="291" t="e">
        <f ca="1">_xll.RiskPercentile($G$123,$AH144)</f>
        <v>#NAME?</v>
      </c>
      <c r="AN144" s="50" t="e">
        <f ca="1">_xll.RiskPercentile($K$149,$AH144)</f>
        <v>#NAME?</v>
      </c>
      <c r="AO144" s="81" t="e">
        <f ca="1">_xll.RiskPercentile($O$149,$AH144)</f>
        <v>#NAME?</v>
      </c>
      <c r="AP144" s="87"/>
      <c r="AQ144" s="87"/>
      <c r="AR144" s="87"/>
      <c r="AS144" s="87"/>
      <c r="AT144" s="87"/>
      <c r="AV144" s="406" t="s">
        <v>102</v>
      </c>
      <c r="AW144" s="407" t="s">
        <v>213</v>
      </c>
      <c r="AX144" s="407" t="s">
        <v>256</v>
      </c>
      <c r="AY144" s="408" t="s">
        <v>349</v>
      </c>
      <c r="AZ144" s="409">
        <v>2.1999999999999999E-2</v>
      </c>
      <c r="BA144" s="16">
        <f>AZ144^2</f>
        <v>4.8399999999999995E-4</v>
      </c>
      <c r="BB144" s="394">
        <f t="shared" si="6"/>
        <v>9.2636365898333495E-4</v>
      </c>
    </row>
    <row r="145" spans="2:54" s="2" customFormat="1" x14ac:dyDescent="0.25">
      <c r="B145" s="182"/>
      <c r="C145" s="176"/>
      <c r="D145" s="200"/>
      <c r="E145" s="178"/>
      <c r="F145" s="201"/>
      <c r="G145" s="176"/>
      <c r="H145" s="202"/>
      <c r="J145" s="383"/>
      <c r="K145" s="4">
        <v>0.5</v>
      </c>
      <c r="L145" s="263" t="e">
        <f ca="1">_xll.RiskPercentile(K149,K145)</f>
        <v>#NAME?</v>
      </c>
      <c r="N145" s="98"/>
      <c r="O145" s="4">
        <v>0.5</v>
      </c>
      <c r="P145" s="256" t="e">
        <f ca="1">_xll.RiskPercentile(O149,O145)</f>
        <v>#NAME?</v>
      </c>
      <c r="Q145" s="79"/>
      <c r="R145" s="144"/>
      <c r="S145" s="76"/>
      <c r="T145" s="143"/>
      <c r="U145" s="79"/>
      <c r="V145" s="145"/>
      <c r="W145" s="76"/>
      <c r="X145" s="143"/>
      <c r="Y145" s="79"/>
      <c r="Z145" s="145"/>
      <c r="AA145" s="76"/>
      <c r="AB145" s="143"/>
      <c r="AC145" s="79"/>
      <c r="AD145" s="145"/>
      <c r="AE145" s="76"/>
      <c r="AF145" s="143"/>
      <c r="AH145" s="111">
        <v>0.16600000000000001</v>
      </c>
      <c r="AI145" s="334" t="e">
        <f ca="1">_xll.RiskPercentile($AI$139,$AH145)</f>
        <v>#NAME?</v>
      </c>
      <c r="AJ145" s="334" t="e">
        <f ca="1">_xll.RiskPercentile($AJ$139,$AH145)</f>
        <v>#NAME?</v>
      </c>
      <c r="AK145" s="6"/>
      <c r="AL145" s="50" t="e">
        <f ca="1">_xll.RiskPercentile($C$123,$AH145)</f>
        <v>#NAME?</v>
      </c>
      <c r="AM145" s="291" t="e">
        <f ca="1">_xll.RiskPercentile($G$123,$AH145)</f>
        <v>#NAME?</v>
      </c>
      <c r="AN145" s="50" t="e">
        <f ca="1">_xll.RiskPercentile($K$149,$AH145)</f>
        <v>#NAME?</v>
      </c>
      <c r="AO145" s="81" t="e">
        <f ca="1">_xll.RiskPercentile($O$149,$AH145)</f>
        <v>#NAME?</v>
      </c>
      <c r="AP145" s="87"/>
      <c r="AQ145" s="87"/>
      <c r="AR145" s="87"/>
      <c r="AS145" s="87"/>
      <c r="AT145" s="87"/>
      <c r="AV145" s="71" t="s">
        <v>104</v>
      </c>
      <c r="AW145" s="70"/>
      <c r="AX145" s="70"/>
      <c r="AY145" s="70"/>
      <c r="AZ145" s="16" t="s">
        <v>105</v>
      </c>
      <c r="BA145" s="16">
        <f>SUM(BA142:BA144)</f>
        <v>0.52247299999999997</v>
      </c>
      <c r="BB145" s="395">
        <f t="shared" si="6"/>
        <v>1</v>
      </c>
    </row>
    <row r="146" spans="2:54" s="2" customFormat="1" x14ac:dyDescent="0.25">
      <c r="B146" s="182"/>
      <c r="C146" s="176"/>
      <c r="D146" s="200"/>
      <c r="E146" s="178"/>
      <c r="F146" s="201"/>
      <c r="G146" s="176"/>
      <c r="H146" s="202"/>
      <c r="J146" s="383"/>
      <c r="K146" s="4">
        <v>0.75</v>
      </c>
      <c r="L146" s="263" t="e">
        <f ca="1">_xll.RiskPercentile(K149,K146)</f>
        <v>#NAME?</v>
      </c>
      <c r="N146" s="98"/>
      <c r="O146" s="4">
        <v>0.75</v>
      </c>
      <c r="P146" s="256" t="e">
        <f ca="1">_xll.RiskPercentile(O149,O146)</f>
        <v>#NAME?</v>
      </c>
      <c r="Q146" s="79"/>
      <c r="R146" s="144"/>
      <c r="S146" s="76"/>
      <c r="T146" s="143"/>
      <c r="U146" s="79"/>
      <c r="V146" s="145"/>
      <c r="W146" s="76"/>
      <c r="X146" s="143"/>
      <c r="Y146" s="79"/>
      <c r="Z146" s="145"/>
      <c r="AA146" s="76"/>
      <c r="AB146" s="143"/>
      <c r="AC146" s="79"/>
      <c r="AD146" s="145"/>
      <c r="AE146" s="76"/>
      <c r="AF146" s="143"/>
      <c r="AH146" s="110">
        <v>0.25</v>
      </c>
      <c r="AI146" s="333" t="e">
        <f ca="1">_xll.RiskPercentile($AI$139,$AH146)</f>
        <v>#NAME?</v>
      </c>
      <c r="AJ146" s="333" t="e">
        <f ca="1">_xll.RiskPercentile($AJ$139,$AH146)</f>
        <v>#NAME?</v>
      </c>
      <c r="AK146" s="6"/>
      <c r="AL146" s="65" t="e">
        <f ca="1">_xll.RiskPercentile($C$123,$AH146)</f>
        <v>#NAME?</v>
      </c>
      <c r="AM146" s="290" t="e">
        <f ca="1">_xll.RiskPercentile($G$123,$AH146)</f>
        <v>#NAME?</v>
      </c>
      <c r="AN146" s="65" t="e">
        <f ca="1">_xll.RiskPercentile($K$149,$AH146)</f>
        <v>#NAME?</v>
      </c>
      <c r="AO146" s="80" t="e">
        <f ca="1">_xll.RiskPercentile($O$149,$AH146)</f>
        <v>#NAME?</v>
      </c>
      <c r="AP146" s="87"/>
      <c r="AQ146" s="87"/>
      <c r="AR146" s="87"/>
      <c r="AS146" s="87"/>
      <c r="AT146" s="87"/>
      <c r="AV146" s="154"/>
      <c r="AW146" s="154"/>
      <c r="AX146" s="154"/>
      <c r="AY146" s="154"/>
      <c r="AZ146" s="154"/>
      <c r="BA146" s="155"/>
      <c r="BB146" s="156"/>
    </row>
    <row r="147" spans="2:54" s="2" customFormat="1" x14ac:dyDescent="0.25">
      <c r="B147" s="182"/>
      <c r="C147" s="176"/>
      <c r="D147" s="200"/>
      <c r="E147" s="178"/>
      <c r="F147" s="201"/>
      <c r="G147" s="176"/>
      <c r="H147" s="202"/>
      <c r="J147" s="383"/>
      <c r="K147" s="4">
        <v>0.99</v>
      </c>
      <c r="L147" s="263" t="e">
        <f ca="1">_xll.RiskPercentile(K149,K147)</f>
        <v>#NAME?</v>
      </c>
      <c r="N147" s="98"/>
      <c r="O147" s="4">
        <v>0.99</v>
      </c>
      <c r="P147" s="256" t="e">
        <f ca="1">_xll.RiskPercentile(O149,O147)</f>
        <v>#NAME?</v>
      </c>
      <c r="Q147" s="79"/>
      <c r="R147" s="144"/>
      <c r="S147" s="76"/>
      <c r="T147" s="143"/>
      <c r="U147" s="79"/>
      <c r="V147" s="145"/>
      <c r="W147" s="76"/>
      <c r="X147" s="143"/>
      <c r="Y147" s="79"/>
      <c r="Z147" s="145"/>
      <c r="AA147" s="76"/>
      <c r="AB147" s="143"/>
      <c r="AC147" s="79"/>
      <c r="AD147" s="145"/>
      <c r="AE147" s="76"/>
      <c r="AF147" s="143"/>
      <c r="AH147" s="113">
        <v>0.33300000000000002</v>
      </c>
      <c r="AI147" s="335" t="e">
        <f ca="1">_xll.RiskPercentile($AI$139,$AH147)</f>
        <v>#NAME?</v>
      </c>
      <c r="AJ147" s="335" t="e">
        <f ca="1">_xll.RiskPercentile($AJ$139,$AH147)</f>
        <v>#NAME?</v>
      </c>
      <c r="AK147" s="7"/>
      <c r="AL147" s="214" t="e">
        <f ca="1">_xll.RiskPercentile($C$123,$AH147)</f>
        <v>#NAME?</v>
      </c>
      <c r="AM147" s="292" t="e">
        <f ca="1">_xll.RiskPercentile($G$123,$AH147)</f>
        <v>#NAME?</v>
      </c>
      <c r="AN147" s="214" t="e">
        <f ca="1">_xll.RiskPercentile($K$149,$AH147)</f>
        <v>#NAME?</v>
      </c>
      <c r="AO147" s="338" t="e">
        <f ca="1">_xll.RiskPercentile($O$149,$AH147)</f>
        <v>#NAME?</v>
      </c>
      <c r="AP147" s="88"/>
      <c r="AQ147" s="88"/>
      <c r="AR147" s="88"/>
      <c r="AS147" s="88"/>
      <c r="AT147" s="88"/>
      <c r="AV147" s="154"/>
      <c r="AW147" s="6"/>
      <c r="AX147" s="6"/>
      <c r="AY147" s="6"/>
      <c r="AZ147" s="6"/>
      <c r="BA147" s="155"/>
      <c r="BB147" s="156"/>
    </row>
    <row r="148" spans="2:54" s="2" customFormat="1" x14ac:dyDescent="0.25">
      <c r="B148" s="180"/>
      <c r="C148" s="177"/>
      <c r="D148" s="183"/>
      <c r="E148" s="178"/>
      <c r="F148" s="180"/>
      <c r="G148" s="177"/>
      <c r="H148" s="183"/>
      <c r="J148" s="32"/>
      <c r="K148" s="1"/>
      <c r="L148" s="35"/>
      <c r="N148" s="32"/>
      <c r="O148" s="1"/>
      <c r="P148" s="35"/>
      <c r="Q148" s="79"/>
      <c r="R148" s="140"/>
      <c r="S148" s="77"/>
      <c r="T148" s="146"/>
      <c r="U148" s="79"/>
      <c r="V148" s="140"/>
      <c r="W148" s="77"/>
      <c r="X148" s="146"/>
      <c r="Y148" s="79"/>
      <c r="Z148" s="140"/>
      <c r="AA148" s="77"/>
      <c r="AB148" s="146"/>
      <c r="AC148" s="79"/>
      <c r="AD148" s="140"/>
      <c r="AE148" s="77"/>
      <c r="AF148" s="146"/>
      <c r="AH148" s="112">
        <v>0.5</v>
      </c>
      <c r="AI148" s="336" t="e">
        <f ca="1">_xll.RiskPercentile($AI$139,$AH148)</f>
        <v>#NAME?</v>
      </c>
      <c r="AJ148" s="336" t="e">
        <f ca="1">_xll.RiskPercentile($AJ$139,$AH148)</f>
        <v>#NAME?</v>
      </c>
      <c r="AK148" s="7"/>
      <c r="AL148" s="215" t="e">
        <f ca="1">_xll.RiskPercentile($C$123,$AH148)</f>
        <v>#NAME?</v>
      </c>
      <c r="AM148" s="293" t="e">
        <f ca="1">_xll.RiskPercentile($G$123,$AH148)</f>
        <v>#NAME?</v>
      </c>
      <c r="AN148" s="215" t="e">
        <f ca="1">_xll.RiskPercentile($K$149,$AH148)</f>
        <v>#NAME?</v>
      </c>
      <c r="AO148" s="339" t="e">
        <f ca="1">_xll.RiskPercentile($O$149,$AH148)</f>
        <v>#NAME?</v>
      </c>
      <c r="AP148" s="88"/>
      <c r="AQ148" s="88"/>
      <c r="AR148" s="88"/>
      <c r="AS148" s="88"/>
      <c r="AT148" s="88"/>
      <c r="AV148" s="6"/>
      <c r="AW148" s="6"/>
      <c r="AX148" s="6"/>
      <c r="AY148" s="6"/>
      <c r="AZ148" s="6"/>
      <c r="BA148" s="67"/>
      <c r="BB148" s="67"/>
    </row>
    <row r="149" spans="2:54" s="2" customFormat="1" x14ac:dyDescent="0.25">
      <c r="B149" s="180"/>
      <c r="C149" s="203"/>
      <c r="D149" s="183"/>
      <c r="E149" s="178"/>
      <c r="F149" s="180"/>
      <c r="G149" s="204"/>
      <c r="H149" s="183"/>
      <c r="J149" s="32" t="str">
        <f>+J142</f>
        <v>P_B3b_Conv_GH2NPop</v>
      </c>
      <c r="K149" s="246" t="e">
        <f ca="1">A0!K149</f>
        <v>#NAME?</v>
      </c>
      <c r="L149" s="35" t="s">
        <v>325</v>
      </c>
      <c r="N149" s="32" t="str">
        <f>+N142</f>
        <v>P_B5_Prop_EstOut</v>
      </c>
      <c r="O149" s="257" t="e">
        <f ca="1">A0!O149</f>
        <v>#NAME?</v>
      </c>
      <c r="P149" s="35" t="s">
        <v>325</v>
      </c>
      <c r="Q149" s="79"/>
      <c r="R149" s="140"/>
      <c r="S149" s="78"/>
      <c r="T149" s="146"/>
      <c r="U149" s="79"/>
      <c r="V149" s="140"/>
      <c r="W149" s="78"/>
      <c r="X149" s="146"/>
      <c r="Y149" s="79"/>
      <c r="Z149" s="140"/>
      <c r="AA149" s="78"/>
      <c r="AB149" s="146"/>
      <c r="AC149" s="79"/>
      <c r="AD149" s="140"/>
      <c r="AE149" s="78"/>
      <c r="AF149" s="146"/>
      <c r="AH149" s="113">
        <v>0.66700000000000004</v>
      </c>
      <c r="AI149" s="335" t="e">
        <f ca="1">_xll.RiskPercentile($AI$139,$AH149)</f>
        <v>#NAME?</v>
      </c>
      <c r="AJ149" s="335" t="e">
        <f ca="1">_xll.RiskPercentile($AJ$139,$AH149)</f>
        <v>#NAME?</v>
      </c>
      <c r="AK149" s="7"/>
      <c r="AL149" s="214" t="e">
        <f ca="1">_xll.RiskPercentile($C$123,$AH149)</f>
        <v>#NAME?</v>
      </c>
      <c r="AM149" s="292" t="e">
        <f ca="1">_xll.RiskPercentile($G$123,$AH149)</f>
        <v>#NAME?</v>
      </c>
      <c r="AN149" s="214" t="e">
        <f ca="1">_xll.RiskPercentile($K$149,$AH149)</f>
        <v>#NAME?</v>
      </c>
      <c r="AO149" s="338" t="e">
        <f ca="1">_xll.RiskPercentile($O$149,$AH149)</f>
        <v>#NAME?</v>
      </c>
      <c r="AP149" s="88"/>
      <c r="AQ149" s="88"/>
      <c r="AR149" s="88"/>
      <c r="AS149" s="88"/>
      <c r="AT149" s="88"/>
      <c r="AV149" s="154"/>
      <c r="AW149" s="154"/>
      <c r="AX149" s="154"/>
      <c r="AY149" s="154"/>
      <c r="AZ149" s="154"/>
      <c r="BA149" s="67"/>
      <c r="BB149" s="67"/>
    </row>
    <row r="150" spans="2:54" s="2" customFormat="1" x14ac:dyDescent="0.25">
      <c r="B150" s="184"/>
      <c r="C150" s="178"/>
      <c r="D150" s="178"/>
      <c r="E150" s="178"/>
      <c r="F150" s="184"/>
      <c r="G150" s="178"/>
      <c r="H150" s="178"/>
      <c r="J150" s="36"/>
      <c r="K150" s="37"/>
      <c r="L150" s="38"/>
      <c r="N150" s="36"/>
      <c r="O150" s="37"/>
      <c r="P150" s="38"/>
      <c r="Q150" s="79"/>
      <c r="R150" s="147"/>
      <c r="S150" s="79"/>
      <c r="T150" s="79"/>
      <c r="U150" s="79"/>
      <c r="V150" s="147"/>
      <c r="W150" s="79"/>
      <c r="X150" s="79"/>
      <c r="Y150" s="79"/>
      <c r="Z150" s="147"/>
      <c r="AA150" s="79"/>
      <c r="AB150" s="79"/>
      <c r="AC150" s="79"/>
      <c r="AD150" s="147"/>
      <c r="AE150" s="79"/>
      <c r="AF150" s="79"/>
      <c r="AH150" s="110">
        <v>0.75</v>
      </c>
      <c r="AI150" s="333" t="e">
        <f ca="1">_xll.RiskPercentile($AI$139,$AH150)</f>
        <v>#NAME?</v>
      </c>
      <c r="AJ150" s="333" t="e">
        <f ca="1">_xll.RiskPercentile($AJ$139,$AH150)</f>
        <v>#NAME?</v>
      </c>
      <c r="AK150" s="6"/>
      <c r="AL150" s="65" t="e">
        <f ca="1">_xll.RiskPercentile($C$123,$AH150)</f>
        <v>#NAME?</v>
      </c>
      <c r="AM150" s="290" t="e">
        <f ca="1">_xll.RiskPercentile($G$123,$AH150)</f>
        <v>#NAME?</v>
      </c>
      <c r="AN150" s="65" t="e">
        <f ca="1">_xll.RiskPercentile($K$149,$AH150)</f>
        <v>#NAME?</v>
      </c>
      <c r="AO150" s="80" t="e">
        <f ca="1">_xll.RiskPercentile($O$149,$AH150)</f>
        <v>#NAME?</v>
      </c>
      <c r="AP150" s="87"/>
      <c r="AQ150" s="87"/>
      <c r="AR150" s="87"/>
      <c r="AS150" s="87"/>
      <c r="AT150" s="87"/>
      <c r="AV150" s="154"/>
      <c r="AW150" s="154"/>
      <c r="AX150" s="154"/>
      <c r="AY150" s="154"/>
      <c r="AZ150" s="154"/>
      <c r="BA150" s="67"/>
      <c r="BB150" s="67"/>
    </row>
    <row r="151" spans="2:54" s="2" customFormat="1" x14ac:dyDescent="0.25">
      <c r="B151" s="185"/>
      <c r="C151" s="176"/>
      <c r="D151" s="178"/>
      <c r="E151" s="178"/>
      <c r="F151" s="205"/>
      <c r="G151" s="176"/>
      <c r="H151" s="178"/>
      <c r="J151" s="39"/>
      <c r="K151" s="6"/>
      <c r="L151" s="38"/>
      <c r="N151" s="98"/>
      <c r="O151" s="9"/>
      <c r="P151" s="38"/>
      <c r="Q151" s="79"/>
      <c r="R151" s="147"/>
      <c r="S151" s="79"/>
      <c r="T151" s="79"/>
      <c r="U151" s="79"/>
      <c r="V151" s="145"/>
      <c r="W151" s="76"/>
      <c r="X151" s="79"/>
      <c r="Y151" s="79"/>
      <c r="Z151" s="145"/>
      <c r="AA151" s="76"/>
      <c r="AB151" s="79"/>
      <c r="AC151" s="79"/>
      <c r="AD151" s="145"/>
      <c r="AE151" s="76"/>
      <c r="AF151" s="79"/>
      <c r="AH151" s="111">
        <v>0.83299999999999996</v>
      </c>
      <c r="AI151" s="334" t="e">
        <f ca="1">_xll.RiskPercentile($AI$139,$AH151)</f>
        <v>#NAME?</v>
      </c>
      <c r="AJ151" s="334" t="e">
        <f ca="1">_xll.RiskPercentile($AJ$139,$AH151)</f>
        <v>#NAME?</v>
      </c>
      <c r="AK151" s="6"/>
      <c r="AL151" s="50" t="e">
        <f ca="1">_xll.RiskPercentile($C$123,$AH151)</f>
        <v>#NAME?</v>
      </c>
      <c r="AM151" s="291" t="e">
        <f ca="1">_xll.RiskPercentile($G$123,$AH151)</f>
        <v>#NAME?</v>
      </c>
      <c r="AN151" s="50" t="e">
        <f ca="1">_xll.RiskPercentile($K$149,$AH151)</f>
        <v>#NAME?</v>
      </c>
      <c r="AO151" s="81" t="e">
        <f ca="1">_xll.RiskPercentile($O$149,$AH151)</f>
        <v>#NAME?</v>
      </c>
      <c r="AP151" s="87"/>
      <c r="AQ151" s="87"/>
      <c r="AR151" s="87"/>
      <c r="AS151" s="87"/>
      <c r="AT151" s="87"/>
      <c r="AV151" s="154"/>
      <c r="AW151" s="154"/>
      <c r="AX151" s="154"/>
      <c r="AY151" s="154"/>
      <c r="AZ151" s="154"/>
      <c r="BA151" s="67"/>
      <c r="BB151" s="67"/>
    </row>
    <row r="152" spans="2:54" s="2" customFormat="1" x14ac:dyDescent="0.25">
      <c r="B152" s="185"/>
      <c r="C152" s="176"/>
      <c r="D152" s="178"/>
      <c r="E152" s="178"/>
      <c r="F152" s="206"/>
      <c r="G152" s="176"/>
      <c r="H152" s="178"/>
      <c r="J152" s="39"/>
      <c r="K152" s="6"/>
      <c r="L152" s="38"/>
      <c r="N152" s="98"/>
      <c r="O152" s="9"/>
      <c r="P152" s="38"/>
      <c r="Q152" s="79"/>
      <c r="R152" s="147"/>
      <c r="S152" s="79"/>
      <c r="T152" s="79"/>
      <c r="U152" s="79"/>
      <c r="V152" s="145"/>
      <c r="W152" s="76"/>
      <c r="X152" s="79"/>
      <c r="Y152" s="79"/>
      <c r="Z152" s="145"/>
      <c r="AA152" s="76"/>
      <c r="AB152" s="79"/>
      <c r="AC152" s="79"/>
      <c r="AD152" s="145"/>
      <c r="AE152" s="76"/>
      <c r="AF152" s="79"/>
      <c r="AH152" s="111">
        <v>0.9</v>
      </c>
      <c r="AI152" s="334" t="e">
        <f ca="1">_xll.RiskPercentile($AI$139,$AH152)</f>
        <v>#NAME?</v>
      </c>
      <c r="AJ152" s="334" t="e">
        <f ca="1">_xll.RiskPercentile($AJ$139,$AH152)</f>
        <v>#NAME?</v>
      </c>
      <c r="AK152" s="6"/>
      <c r="AL152" s="50" t="e">
        <f ca="1">_xll.RiskPercentile($C$123,$AH152)</f>
        <v>#NAME?</v>
      </c>
      <c r="AM152" s="291" t="e">
        <f ca="1">_xll.RiskPercentile($G$123,$AH152)</f>
        <v>#NAME?</v>
      </c>
      <c r="AN152" s="50" t="e">
        <f ca="1">_xll.RiskPercentile($K$149,$AH152)</f>
        <v>#NAME?</v>
      </c>
      <c r="AO152" s="81" t="e">
        <f ca="1">_xll.RiskPercentile($O$149,$AH152)</f>
        <v>#NAME?</v>
      </c>
      <c r="AP152" s="87"/>
      <c r="AQ152" s="87"/>
      <c r="AR152" s="87"/>
      <c r="AS152" s="87"/>
      <c r="AT152" s="87"/>
      <c r="AV152" s="154"/>
      <c r="AW152" s="154"/>
      <c r="AX152" s="154"/>
      <c r="AY152" s="154"/>
      <c r="AZ152" s="154"/>
      <c r="BA152" s="67"/>
      <c r="BB152" s="67"/>
    </row>
    <row r="153" spans="2:54" s="2" customFormat="1" x14ac:dyDescent="0.25">
      <c r="B153" s="185"/>
      <c r="C153" s="176"/>
      <c r="D153" s="178"/>
      <c r="E153" s="178"/>
      <c r="F153" s="205"/>
      <c r="G153" s="176"/>
      <c r="H153" s="178"/>
      <c r="J153" s="39"/>
      <c r="K153" s="6"/>
      <c r="L153" s="38"/>
      <c r="N153" s="98"/>
      <c r="O153" s="9"/>
      <c r="P153" s="38"/>
      <c r="Q153" s="79"/>
      <c r="R153" s="147"/>
      <c r="S153" s="79"/>
      <c r="T153" s="79"/>
      <c r="U153" s="79"/>
      <c r="V153" s="145"/>
      <c r="W153" s="76"/>
      <c r="X153" s="79"/>
      <c r="Y153" s="79"/>
      <c r="Z153" s="145"/>
      <c r="AA153" s="76"/>
      <c r="AB153" s="79"/>
      <c r="AC153" s="79"/>
      <c r="AD153" s="145"/>
      <c r="AE153" s="76"/>
      <c r="AF153" s="79"/>
      <c r="AH153" s="111">
        <v>0.95</v>
      </c>
      <c r="AI153" s="334" t="e">
        <f ca="1">_xll.RiskPercentile($AI$139,$AH153)</f>
        <v>#NAME?</v>
      </c>
      <c r="AJ153" s="334" t="e">
        <f ca="1">_xll.RiskPercentile($AJ$139,$AH153)</f>
        <v>#NAME?</v>
      </c>
      <c r="AK153" s="6"/>
      <c r="AL153" s="50" t="e">
        <f ca="1">_xll.RiskPercentile($C$123,$AH153)</f>
        <v>#NAME?</v>
      </c>
      <c r="AM153" s="291" t="e">
        <f ca="1">_xll.RiskPercentile($G$123,$AH153)</f>
        <v>#NAME?</v>
      </c>
      <c r="AN153" s="50" t="e">
        <f ca="1">_xll.RiskPercentile($K$149,$AH153)</f>
        <v>#NAME?</v>
      </c>
      <c r="AO153" s="81" t="e">
        <f ca="1">_xll.RiskPercentile($O$149,$AH153)</f>
        <v>#NAME?</v>
      </c>
      <c r="AP153" s="87"/>
      <c r="AQ153" s="87"/>
      <c r="AR153" s="87"/>
      <c r="AS153" s="87"/>
      <c r="AT153" s="87"/>
      <c r="AV153" s="154"/>
      <c r="AW153" s="154"/>
      <c r="AX153" s="154"/>
      <c r="AY153" s="154"/>
      <c r="AZ153" s="154"/>
      <c r="BA153" s="67"/>
      <c r="BB153" s="67"/>
    </row>
    <row r="154" spans="2:54" s="2" customFormat="1" x14ac:dyDescent="0.25">
      <c r="B154" s="185"/>
      <c r="C154" s="176"/>
      <c r="D154" s="178"/>
      <c r="E154" s="178"/>
      <c r="F154" s="205"/>
      <c r="G154" s="176"/>
      <c r="H154" s="178"/>
      <c r="J154" s="39"/>
      <c r="K154" s="6"/>
      <c r="L154" s="38"/>
      <c r="N154" s="98"/>
      <c r="O154" s="9"/>
      <c r="P154" s="38"/>
      <c r="Q154" s="79"/>
      <c r="R154" s="147"/>
      <c r="S154" s="79"/>
      <c r="T154" s="79"/>
      <c r="U154" s="79"/>
      <c r="V154" s="145"/>
      <c r="W154" s="76"/>
      <c r="X154" s="79"/>
      <c r="Y154" s="79"/>
      <c r="Z154" s="145"/>
      <c r="AA154" s="76"/>
      <c r="AB154" s="79"/>
      <c r="AC154" s="79"/>
      <c r="AD154" s="145"/>
      <c r="AE154" s="76"/>
      <c r="AF154" s="79"/>
      <c r="AH154" s="110">
        <v>0.99</v>
      </c>
      <c r="AI154" s="333" t="e">
        <f ca="1">_xll.RiskPercentile($AI$139,$AH154)</f>
        <v>#NAME?</v>
      </c>
      <c r="AJ154" s="333" t="e">
        <f ca="1">_xll.RiskPercentile($AJ$139,$AH154)</f>
        <v>#NAME?</v>
      </c>
      <c r="AK154" s="6"/>
      <c r="AL154" s="65" t="e">
        <f ca="1">_xll.RiskPercentile($C$123,$AH154)</f>
        <v>#NAME?</v>
      </c>
      <c r="AM154" s="290" t="e">
        <f ca="1">_xll.RiskPercentile($G$123,$AH154)</f>
        <v>#NAME?</v>
      </c>
      <c r="AN154" s="65" t="e">
        <f ca="1">_xll.RiskPercentile($K$149,$AH154)</f>
        <v>#NAME?</v>
      </c>
      <c r="AO154" s="80" t="e">
        <f ca="1">_xll.RiskPercentile($O$149,$AH154)</f>
        <v>#NAME?</v>
      </c>
      <c r="AP154" s="87"/>
      <c r="AQ154" s="87"/>
      <c r="AR154" s="87"/>
      <c r="AS154" s="87"/>
      <c r="AT154" s="87"/>
      <c r="AV154" s="67"/>
      <c r="AW154" s="67"/>
      <c r="AX154" s="67"/>
      <c r="AY154" s="67"/>
      <c r="AZ154" s="67"/>
      <c r="BA154" s="67"/>
      <c r="BB154" s="67"/>
    </row>
    <row r="155" spans="2:54" s="2" customFormat="1" x14ac:dyDescent="0.25">
      <c r="B155" s="185"/>
      <c r="C155" s="176"/>
      <c r="D155" s="178"/>
      <c r="E155" s="178"/>
      <c r="F155" s="205"/>
      <c r="G155" s="176"/>
      <c r="H155" s="178"/>
      <c r="J155" s="39"/>
      <c r="K155" s="6"/>
      <c r="L155" s="38"/>
      <c r="N155" s="98"/>
      <c r="O155" s="9"/>
      <c r="P155" s="38"/>
      <c r="Q155" s="79"/>
      <c r="R155" s="147"/>
      <c r="S155" s="79"/>
      <c r="T155" s="79"/>
      <c r="U155" s="79"/>
      <c r="V155" s="145"/>
      <c r="W155" s="76"/>
      <c r="X155" s="79"/>
      <c r="Y155" s="79"/>
      <c r="Z155" s="145"/>
      <c r="AA155" s="76"/>
      <c r="AB155" s="79"/>
      <c r="AC155" s="79"/>
      <c r="AD155" s="145"/>
      <c r="AE155" s="76"/>
      <c r="AF155" s="79"/>
      <c r="AH155" s="17" t="s">
        <v>110</v>
      </c>
      <c r="AI155" s="337" t="e">
        <f ca="1">_xll.RiskMean($AI139)</f>
        <v>#NAME?</v>
      </c>
      <c r="AJ155" s="337" t="e">
        <f ca="1">_xll.RiskMean($AJ139)</f>
        <v>#NAME?</v>
      </c>
      <c r="AK155" s="7"/>
      <c r="AL155" s="19" t="e">
        <f ca="1">_xll.RiskMean($C$123)</f>
        <v>#NAME?</v>
      </c>
      <c r="AM155" s="157" t="e">
        <f ca="1">_xll.RiskMean($G$123)</f>
        <v>#NAME?</v>
      </c>
      <c r="AN155" s="19" t="e">
        <f ca="1">_xll.RiskMean($K$149)</f>
        <v>#NAME?</v>
      </c>
      <c r="AO155" s="83" t="e">
        <f ca="1">_xll.RiskMean($O$149)</f>
        <v>#NAME?</v>
      </c>
      <c r="AP155" s="88"/>
      <c r="AQ155" s="88"/>
      <c r="AR155" s="88"/>
      <c r="AS155" s="88"/>
      <c r="AT155" s="88"/>
      <c r="AV155" s="67"/>
      <c r="AW155" s="67"/>
      <c r="AX155" s="67"/>
      <c r="AY155" s="67"/>
      <c r="AZ155" s="67"/>
      <c r="BA155" s="67"/>
      <c r="BB155" s="67"/>
    </row>
    <row r="156" spans="2:54" s="2" customFormat="1" x14ac:dyDescent="0.25">
      <c r="B156" s="184"/>
      <c r="C156" s="178"/>
      <c r="D156" s="178"/>
      <c r="E156" s="178"/>
      <c r="F156" s="184"/>
      <c r="G156" s="178"/>
      <c r="H156" s="178"/>
      <c r="J156" s="39"/>
      <c r="K156" s="6"/>
      <c r="L156" s="28"/>
      <c r="N156" s="39"/>
      <c r="O156" s="6"/>
      <c r="P156" s="28"/>
      <c r="Q156" s="79"/>
      <c r="R156" s="147"/>
      <c r="S156" s="79"/>
      <c r="T156" s="79"/>
      <c r="U156" s="79"/>
      <c r="V156" s="147"/>
      <c r="W156" s="79"/>
      <c r="X156" s="79"/>
      <c r="Y156" s="79"/>
      <c r="Z156" s="147"/>
      <c r="AA156" s="79"/>
      <c r="AB156" s="79"/>
      <c r="AC156" s="79"/>
      <c r="AD156" s="147"/>
      <c r="AE156" s="79"/>
      <c r="AF156" s="79"/>
      <c r="AH156" s="17" t="s">
        <v>111</v>
      </c>
      <c r="AI156" s="337" t="e">
        <f ca="1">_xll.RiskStdDev($AI$139)</f>
        <v>#NAME?</v>
      </c>
      <c r="AJ156" s="337" t="e">
        <f ca="1">_xll.RiskStdDev($AJ$139)</f>
        <v>#NAME?</v>
      </c>
      <c r="AK156" s="7"/>
      <c r="AL156" s="19" t="e">
        <f ca="1">_xll.RiskStdDev($C$123)</f>
        <v>#NAME?</v>
      </c>
      <c r="AM156" s="157" t="e">
        <f ca="1">_xll.RiskStdDev($G$123)</f>
        <v>#NAME?</v>
      </c>
      <c r="AN156" s="19" t="e">
        <f ca="1">_xll.RiskStdDev($K$149)</f>
        <v>#NAME?</v>
      </c>
      <c r="AO156" s="83" t="e">
        <f ca="1">_xll.RiskStdDev($O$149)</f>
        <v>#NAME?</v>
      </c>
      <c r="AP156" s="88"/>
      <c r="AQ156" s="88"/>
      <c r="AR156" s="88"/>
      <c r="AS156" s="88"/>
      <c r="AT156" s="88"/>
      <c r="AV156" s="67"/>
      <c r="AW156" s="67"/>
      <c r="AX156" s="67"/>
      <c r="AY156" s="67"/>
      <c r="AZ156" s="67"/>
      <c r="BA156" s="67"/>
      <c r="BB156" s="67"/>
    </row>
    <row r="157" spans="2:54" s="2" customFormat="1" x14ac:dyDescent="0.25">
      <c r="B157" s="179"/>
      <c r="C157" s="179"/>
      <c r="D157" s="179"/>
      <c r="E157" s="178"/>
      <c r="F157" s="179"/>
      <c r="G157" s="179"/>
      <c r="H157" s="179"/>
      <c r="J157" s="164"/>
      <c r="K157" s="165"/>
      <c r="L157" s="166"/>
      <c r="N157" s="164"/>
      <c r="O157" s="165"/>
      <c r="P157" s="166"/>
      <c r="Q157" s="79"/>
      <c r="R157" s="163"/>
      <c r="S157" s="163"/>
      <c r="T157" s="163"/>
      <c r="U157" s="79"/>
      <c r="V157" s="163"/>
      <c r="W157" s="163"/>
      <c r="X157" s="163"/>
      <c r="Y157" s="79"/>
      <c r="Z157" s="163"/>
      <c r="AA157" s="163"/>
      <c r="AB157" s="163"/>
      <c r="AC157" s="79"/>
      <c r="AD157" s="163"/>
      <c r="AE157" s="163"/>
      <c r="AF157" s="163"/>
      <c r="AH157" s="29"/>
      <c r="AI157" s="30"/>
      <c r="AJ157" s="30"/>
      <c r="AK157" s="49"/>
      <c r="AL157" s="30"/>
      <c r="AM157" s="30"/>
      <c r="AN157" s="30"/>
      <c r="AO157" s="30"/>
      <c r="AP157" s="79"/>
      <c r="AQ157" s="79"/>
      <c r="AR157" s="79"/>
      <c r="AS157" s="79"/>
      <c r="AT157" s="79"/>
      <c r="AV157" s="67"/>
      <c r="AW157" s="67"/>
      <c r="AX157" s="67"/>
      <c r="AY157" s="67"/>
      <c r="AZ157" s="67"/>
      <c r="BA157" s="67"/>
      <c r="BB157" s="67"/>
    </row>
    <row r="158" spans="2:54" s="2" customFormat="1" x14ac:dyDescent="0.25">
      <c r="B158" s="184"/>
      <c r="C158" s="178"/>
      <c r="D158" s="178"/>
      <c r="E158" s="178"/>
      <c r="F158" s="184"/>
      <c r="G158" s="178"/>
      <c r="H158" s="178"/>
      <c r="J158" s="36"/>
      <c r="K158" s="37"/>
      <c r="L158" s="38"/>
      <c r="N158" s="36"/>
      <c r="O158" s="37"/>
      <c r="P158" s="38"/>
      <c r="Q158" s="79"/>
      <c r="R158" s="147"/>
      <c r="S158" s="79"/>
      <c r="T158" s="79"/>
      <c r="U158" s="79"/>
      <c r="V158" s="147"/>
      <c r="W158" s="79"/>
      <c r="X158" s="79"/>
      <c r="Y158" s="79"/>
      <c r="Z158" s="147"/>
      <c r="AA158" s="79"/>
      <c r="AB158" s="79"/>
      <c r="AC158" s="79"/>
      <c r="AD158" s="147"/>
      <c r="AE158" s="79"/>
      <c r="AF158" s="79"/>
    </row>
    <row r="159" spans="2:54" s="25" customFormat="1" ht="211.5" customHeight="1" x14ac:dyDescent="0.25">
      <c r="B159" s="186"/>
      <c r="C159" s="177"/>
      <c r="D159" s="177"/>
      <c r="E159" s="177"/>
      <c r="F159" s="186"/>
      <c r="G159" s="177"/>
      <c r="H159" s="177"/>
      <c r="J159" s="41" t="e">
        <f ca="1">_xll.RiskResultsGraph(K149,J159:L159)</f>
        <v>#NAME?</v>
      </c>
      <c r="K159" s="42"/>
      <c r="L159" s="43"/>
      <c r="N159" s="41" t="e">
        <f ca="1">_xll.RiskResultsGraph(O149,N159:P159)</f>
        <v>#NAME?</v>
      </c>
      <c r="O159" s="42"/>
      <c r="P159" s="43"/>
      <c r="Q159" s="77"/>
      <c r="R159" s="148"/>
      <c r="S159" s="77"/>
      <c r="T159" s="77"/>
      <c r="U159" s="77"/>
      <c r="V159" s="148"/>
      <c r="W159" s="77"/>
      <c r="X159" s="77"/>
      <c r="Y159" s="77"/>
      <c r="Z159" s="148"/>
      <c r="AA159" s="77"/>
      <c r="AB159" s="77"/>
      <c r="AC159" s="77"/>
      <c r="AD159" s="148"/>
      <c r="AE159" s="77"/>
      <c r="AF159" s="77"/>
      <c r="AH159" s="265" t="e">
        <f ca="1">_xll.RiskResultsGraph(AJ139,AH159:AK159)</f>
        <v>#NAME?</v>
      </c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V159" s="73"/>
      <c r="AW159" s="73"/>
      <c r="AX159" s="73"/>
      <c r="AY159" s="73"/>
      <c r="AZ159" s="73"/>
      <c r="BA159" s="73"/>
      <c r="BB159" s="73"/>
    </row>
    <row r="160" spans="2:54" s="2" customFormat="1" ht="211.5" customHeight="1" x14ac:dyDescent="0.25">
      <c r="B160" s="184"/>
      <c r="C160" s="178"/>
      <c r="D160" s="178"/>
      <c r="E160" s="178"/>
      <c r="F160" s="184"/>
      <c r="G160" s="178"/>
      <c r="H160" s="178"/>
      <c r="J160" s="36"/>
      <c r="K160" s="37"/>
      <c r="L160" s="38"/>
      <c r="N160" s="36"/>
      <c r="O160" s="37"/>
      <c r="P160" s="38"/>
      <c r="Q160" s="79"/>
      <c r="R160" s="147"/>
      <c r="S160" s="79"/>
      <c r="T160" s="79"/>
      <c r="U160" s="79"/>
      <c r="V160" s="147"/>
      <c r="W160" s="79"/>
      <c r="X160" s="79"/>
      <c r="Y160" s="79"/>
      <c r="Z160" s="147"/>
      <c r="AA160" s="79"/>
      <c r="AB160" s="79"/>
      <c r="AC160" s="79"/>
      <c r="AD160" s="147"/>
      <c r="AE160" s="79"/>
      <c r="AF160" s="79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V160" s="67"/>
      <c r="AW160" s="67"/>
      <c r="AX160" s="67"/>
      <c r="AY160" s="67"/>
      <c r="AZ160" s="67"/>
      <c r="BA160" s="67"/>
      <c r="BB160" s="67"/>
    </row>
    <row r="161" spans="2:56" s="2" customFormat="1" x14ac:dyDescent="0.25">
      <c r="B161" s="184"/>
      <c r="C161" s="178"/>
      <c r="D161" s="178"/>
      <c r="E161" s="178"/>
      <c r="F161" s="184"/>
      <c r="G161" s="178"/>
      <c r="H161" s="178"/>
      <c r="J161" s="44"/>
      <c r="K161" s="30"/>
      <c r="L161" s="31"/>
      <c r="N161" s="44"/>
      <c r="O161" s="30"/>
      <c r="P161" s="31"/>
      <c r="Q161" s="79"/>
      <c r="R161" s="147"/>
      <c r="S161" s="79"/>
      <c r="T161" s="79"/>
      <c r="U161" s="79"/>
      <c r="V161" s="147"/>
      <c r="W161" s="79"/>
      <c r="X161" s="79"/>
      <c r="Y161" s="79"/>
      <c r="Z161" s="147"/>
      <c r="AA161" s="79"/>
      <c r="AB161" s="79"/>
      <c r="AC161" s="79"/>
      <c r="AD161" s="147"/>
      <c r="AE161" s="79"/>
      <c r="AF161" s="79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V161" s="67"/>
      <c r="AW161" s="67"/>
      <c r="AX161" s="67"/>
      <c r="AY161" s="67"/>
      <c r="AZ161" s="67"/>
      <c r="BA161" s="67"/>
      <c r="BB161" s="67"/>
    </row>
    <row r="162" spans="2:56" s="2" customFormat="1" x14ac:dyDescent="0.25">
      <c r="B162" s="10"/>
      <c r="F162" s="10"/>
      <c r="J162" s="10"/>
      <c r="N162" s="10"/>
      <c r="R162" s="10"/>
      <c r="V162" s="10"/>
      <c r="Z162" s="10"/>
      <c r="AD162" s="10"/>
      <c r="AH162" s="10"/>
      <c r="AL162" s="10"/>
      <c r="AM162" s="10"/>
      <c r="AN162" s="10"/>
      <c r="AO162" s="10"/>
      <c r="AP162" s="10"/>
    </row>
    <row r="163" spans="2:56" s="2" customFormat="1" ht="33" customHeight="1" x14ac:dyDescent="0.4">
      <c r="B163" s="426" t="s">
        <v>292</v>
      </c>
      <c r="C163" s="426"/>
      <c r="D163" s="426"/>
      <c r="E163" s="426"/>
      <c r="F163" s="426"/>
      <c r="G163" s="426"/>
      <c r="H163" s="426"/>
      <c r="I163" s="426"/>
      <c r="J163" s="426"/>
      <c r="K163" s="426"/>
      <c r="L163" s="426"/>
      <c r="M163" s="426"/>
      <c r="N163" s="426"/>
      <c r="O163" s="426"/>
      <c r="P163" s="426"/>
      <c r="Q163" s="426"/>
      <c r="R163" s="426"/>
      <c r="S163" s="426"/>
      <c r="T163" s="426"/>
      <c r="U163" s="426"/>
      <c r="V163" s="426"/>
      <c r="W163" s="426"/>
      <c r="X163" s="426"/>
      <c r="Y163" s="426"/>
      <c r="Z163" s="426"/>
      <c r="AA163" s="426"/>
      <c r="AB163" s="426"/>
      <c r="AC163" s="426"/>
      <c r="AD163" s="426"/>
      <c r="AE163" s="426"/>
      <c r="AF163" s="426"/>
      <c r="AG163" s="426"/>
      <c r="AH163" s="426"/>
      <c r="AI163" s="426"/>
      <c r="AJ163" s="426"/>
      <c r="AK163" s="426"/>
      <c r="AL163" s="426"/>
      <c r="AM163" s="426"/>
      <c r="AN163" s="426"/>
      <c r="AO163" s="426"/>
      <c r="AP163" s="426"/>
      <c r="AQ163" s="426"/>
      <c r="AR163" s="426"/>
      <c r="AS163" s="426"/>
      <c r="AT163" s="426"/>
      <c r="AU163" s="426"/>
      <c r="AV163" s="426"/>
      <c r="AW163" s="426"/>
      <c r="AX163" s="426"/>
      <c r="AY163" s="426"/>
      <c r="AZ163" s="426"/>
      <c r="BA163" s="426"/>
      <c r="BB163" s="426"/>
      <c r="BC163" s="426"/>
      <c r="BD163" s="426"/>
    </row>
    <row r="164" spans="2:56" s="2" customFormat="1" ht="16.5" customHeight="1" x14ac:dyDescent="0.25">
      <c r="B164" s="10"/>
      <c r="F164" s="10"/>
      <c r="J164" s="10"/>
      <c r="N164" s="10"/>
      <c r="R164" s="10"/>
      <c r="V164" s="10"/>
      <c r="Z164" s="10"/>
      <c r="AD164" s="10"/>
    </row>
    <row r="165" spans="2:56" s="51" customFormat="1" ht="36.75" customHeight="1" x14ac:dyDescent="0.3">
      <c r="B165" s="423" t="s">
        <v>152</v>
      </c>
      <c r="C165" s="424"/>
      <c r="D165" s="425"/>
      <c r="E165" s="52"/>
      <c r="F165" s="423" t="s">
        <v>152</v>
      </c>
      <c r="G165" s="424"/>
      <c r="H165" s="425"/>
      <c r="I165" s="52"/>
      <c r="J165" s="423" t="s">
        <v>152</v>
      </c>
      <c r="K165" s="424"/>
      <c r="L165" s="425"/>
      <c r="M165" s="52"/>
      <c r="N165" s="427"/>
      <c r="O165" s="427"/>
      <c r="P165" s="427"/>
      <c r="Q165" s="199"/>
      <c r="R165" s="427"/>
      <c r="S165" s="427"/>
      <c r="T165" s="427"/>
      <c r="U165" s="199"/>
      <c r="V165" s="427"/>
      <c r="W165" s="427"/>
      <c r="X165" s="427"/>
      <c r="Y165" s="296"/>
      <c r="Z165" s="427"/>
      <c r="AA165" s="427"/>
      <c r="AB165" s="427"/>
      <c r="AC165" s="296"/>
      <c r="AD165" s="427"/>
      <c r="AE165" s="427"/>
      <c r="AF165" s="427"/>
      <c r="AH165" s="428" t="s">
        <v>292</v>
      </c>
      <c r="AI165" s="428"/>
      <c r="AJ165" s="428"/>
      <c r="AK165" s="428"/>
      <c r="AL165" s="428"/>
      <c r="AM165" s="428"/>
      <c r="AN165" s="428"/>
      <c r="AO165" s="428"/>
      <c r="AP165" s="428"/>
      <c r="AQ165" s="428"/>
      <c r="AR165" s="428"/>
      <c r="AS165" s="428"/>
      <c r="AT165" s="271"/>
      <c r="AV165" s="429" t="s">
        <v>186</v>
      </c>
      <c r="AW165" s="430"/>
      <c r="AX165" s="430"/>
      <c r="AY165" s="430"/>
      <c r="AZ165" s="430"/>
      <c r="BA165" s="430"/>
      <c r="BB165" s="431"/>
    </row>
    <row r="166" spans="2:56" s="51" customFormat="1" ht="36.75" customHeight="1" x14ac:dyDescent="0.3">
      <c r="B166" s="432" t="s">
        <v>293</v>
      </c>
      <c r="C166" s="433"/>
      <c r="D166" s="434"/>
      <c r="E166" s="52"/>
      <c r="F166" s="435" t="s">
        <v>295</v>
      </c>
      <c r="G166" s="436"/>
      <c r="H166" s="437"/>
      <c r="I166" s="52"/>
      <c r="J166" s="438" t="s">
        <v>298</v>
      </c>
      <c r="K166" s="439"/>
      <c r="L166" s="440"/>
      <c r="M166" s="52"/>
      <c r="N166" s="415"/>
      <c r="O166" s="415"/>
      <c r="P166" s="415"/>
      <c r="Q166" s="199"/>
      <c r="R166" s="415"/>
      <c r="S166" s="415"/>
      <c r="T166" s="415"/>
      <c r="U166" s="199"/>
      <c r="V166" s="415"/>
      <c r="W166" s="415"/>
      <c r="X166" s="415"/>
      <c r="Y166" s="296"/>
      <c r="Z166" s="415"/>
      <c r="AA166" s="415"/>
      <c r="AB166" s="415"/>
      <c r="AC166" s="296"/>
      <c r="AD166" s="415"/>
      <c r="AE166" s="415"/>
      <c r="AF166" s="415"/>
      <c r="AH166" s="266" t="s">
        <v>312</v>
      </c>
      <c r="AI166" s="340" t="e">
        <f ca="1">_xll.RiskOutput("A2_P_N3_Spread_Poins_Cont")+$K$178</f>
        <v>#NAME?</v>
      </c>
      <c r="AJ166" s="318" t="e">
        <f ca="1">_xll.RiskOutput("A2_P_N3_Spread_Poins")+$L$178</f>
        <v>#NAME?</v>
      </c>
      <c r="AK166" s="268" t="s">
        <v>314</v>
      </c>
      <c r="AL166" s="230"/>
      <c r="AM166" s="230"/>
      <c r="AN166" s="230"/>
      <c r="AO166" s="230"/>
      <c r="AP166" s="230"/>
      <c r="AQ166" s="230"/>
      <c r="AR166" s="230"/>
      <c r="AS166" s="230"/>
      <c r="AT166" s="272"/>
      <c r="AV166" s="68" t="s">
        <v>84</v>
      </c>
      <c r="AW166" s="69"/>
      <c r="AX166" s="69"/>
      <c r="AY166" s="69"/>
      <c r="AZ166" s="69"/>
      <c r="BA166" s="69"/>
      <c r="BB166" s="69"/>
    </row>
    <row r="167" spans="2:56" s="2" customFormat="1" ht="33" customHeight="1" x14ac:dyDescent="0.25">
      <c r="B167" s="416" t="s">
        <v>294</v>
      </c>
      <c r="C167" s="417"/>
      <c r="D167" s="418"/>
      <c r="F167" s="416" t="s">
        <v>173</v>
      </c>
      <c r="G167" s="417"/>
      <c r="H167" s="418"/>
      <c r="J167" s="419"/>
      <c r="K167" s="420"/>
      <c r="L167" s="421"/>
      <c r="N167" s="422"/>
      <c r="O167" s="422"/>
      <c r="P167" s="422"/>
      <c r="Q167" s="178"/>
      <c r="R167" s="422"/>
      <c r="S167" s="422"/>
      <c r="T167" s="422"/>
      <c r="U167" s="178"/>
      <c r="V167" s="422"/>
      <c r="W167" s="422"/>
      <c r="X167" s="422"/>
      <c r="Y167" s="178"/>
      <c r="Z167" s="422"/>
      <c r="AA167" s="422"/>
      <c r="AB167" s="422"/>
      <c r="AC167" s="178"/>
      <c r="AD167" s="422"/>
      <c r="AE167" s="422"/>
      <c r="AF167" s="422"/>
      <c r="AH167" s="231"/>
      <c r="AI167" s="231"/>
      <c r="AJ167" s="231"/>
      <c r="AK167" s="268" t="s">
        <v>313</v>
      </c>
      <c r="AL167" s="231"/>
      <c r="AM167" s="231"/>
      <c r="AN167" s="231"/>
      <c r="AO167" s="231"/>
      <c r="AP167" s="231"/>
      <c r="AQ167" s="231"/>
      <c r="AR167" s="231"/>
      <c r="AS167" s="231"/>
      <c r="AT167" s="273"/>
      <c r="AV167" s="67"/>
      <c r="AW167" s="67"/>
      <c r="AX167" s="67"/>
      <c r="AY167" s="67"/>
      <c r="AZ167" s="67"/>
      <c r="BA167" s="67"/>
      <c r="BB167" s="67"/>
    </row>
    <row r="168" spans="2:56" s="2" customFormat="1" x14ac:dyDescent="0.25">
      <c r="B168" s="36"/>
      <c r="C168" s="37"/>
      <c r="D168" s="38"/>
      <c r="F168" s="32"/>
      <c r="G168" s="9"/>
      <c r="H168" s="33"/>
      <c r="J168" s="32"/>
      <c r="K168" s="280" t="s">
        <v>309</v>
      </c>
      <c r="L168" s="281" t="s">
        <v>310</v>
      </c>
      <c r="N168" s="180"/>
      <c r="O168" s="176"/>
      <c r="P168" s="181"/>
      <c r="Q168" s="178"/>
      <c r="R168" s="180"/>
      <c r="S168" s="176"/>
      <c r="T168" s="181"/>
      <c r="U168" s="178"/>
      <c r="V168" s="180"/>
      <c r="W168" s="176"/>
      <c r="X168" s="181"/>
      <c r="Y168" s="178"/>
      <c r="Z168" s="180"/>
      <c r="AA168" s="176"/>
      <c r="AB168" s="181"/>
      <c r="AC168" s="178"/>
      <c r="AD168" s="180"/>
      <c r="AE168" s="176"/>
      <c r="AF168" s="181"/>
      <c r="AH168" s="70" t="s">
        <v>90</v>
      </c>
      <c r="AI168" s="70" t="s">
        <v>309</v>
      </c>
      <c r="AJ168" s="232" t="str">
        <f>AH166</f>
        <v>N3_Spread_Poins=</v>
      </c>
      <c r="AK168" s="6"/>
      <c r="AL168" s="232" t="str">
        <f>B176</f>
        <v>K</v>
      </c>
      <c r="AM168" s="319" t="str">
        <f>F176</f>
        <v>lambda</v>
      </c>
      <c r="AN168" s="40"/>
      <c r="AO168" s="40"/>
      <c r="AP168" s="40"/>
      <c r="AQ168" s="40"/>
      <c r="AR168" s="40"/>
      <c r="AS168" s="40"/>
      <c r="AT168" s="274"/>
      <c r="AV168" s="70" t="s">
        <v>91</v>
      </c>
      <c r="AW168" s="70" t="s">
        <v>92</v>
      </c>
      <c r="AX168" s="70" t="s">
        <v>93</v>
      </c>
      <c r="AY168" s="70" t="s">
        <v>94</v>
      </c>
      <c r="AZ168" s="70" t="s">
        <v>95</v>
      </c>
      <c r="BA168" s="70" t="s">
        <v>96</v>
      </c>
      <c r="BB168" s="70" t="s">
        <v>97</v>
      </c>
    </row>
    <row r="169" spans="2:56" s="2" customFormat="1" x14ac:dyDescent="0.25">
      <c r="B169" s="32" t="str">
        <f>B166</f>
        <v>K</v>
      </c>
      <c r="C169" s="4" t="s">
        <v>98</v>
      </c>
      <c r="D169" s="33" t="s">
        <v>99</v>
      </c>
      <c r="F169" s="32" t="str">
        <f>F166</f>
        <v>lambda</v>
      </c>
      <c r="G169" s="4" t="s">
        <v>98</v>
      </c>
      <c r="H169" s="33" t="s">
        <v>99</v>
      </c>
      <c r="J169" s="278" t="s">
        <v>299</v>
      </c>
      <c r="K169" s="289" t="e">
        <f ca="1">$AJ$139</f>
        <v>#NAME?</v>
      </c>
      <c r="L169" s="295" t="e">
        <f ca="1">ROUNDUP(K169,0)</f>
        <v>#NAME?</v>
      </c>
      <c r="N169" s="180"/>
      <c r="O169" s="176"/>
      <c r="P169" s="181"/>
      <c r="Q169" s="178"/>
      <c r="R169" s="180"/>
      <c r="S169" s="176"/>
      <c r="T169" s="181"/>
      <c r="U169" s="178"/>
      <c r="V169" s="180"/>
      <c r="W169" s="176"/>
      <c r="X169" s="181"/>
      <c r="Y169" s="178"/>
      <c r="Z169" s="180"/>
      <c r="AA169" s="176"/>
      <c r="AB169" s="181"/>
      <c r="AC169" s="178"/>
      <c r="AD169" s="180"/>
      <c r="AE169" s="176"/>
      <c r="AF169" s="181"/>
      <c r="AH169" s="110">
        <v>0.01</v>
      </c>
      <c r="AI169" s="125" t="e">
        <f ca="1">_xll.RiskPercentile($AI$166,$AH169)</f>
        <v>#NAME?</v>
      </c>
      <c r="AJ169" s="125" t="e">
        <f ca="1">_xll.RiskPercentile($AJ$166,$AH169)</f>
        <v>#NAME?</v>
      </c>
      <c r="AK169" s="6"/>
      <c r="AL169" s="60" t="e">
        <f ca="1">_xll.RiskPercentile($C$176,$AH169)</f>
        <v>#NAME?</v>
      </c>
      <c r="AM169" s="327" t="e">
        <f ca="1">_xll.RiskPercentile($G$176,$AH169)</f>
        <v>#NAME?</v>
      </c>
      <c r="AN169" s="320"/>
      <c r="AO169" s="321"/>
      <c r="AP169" s="294"/>
      <c r="AQ169" s="294"/>
      <c r="AR169" s="294"/>
      <c r="AS169" s="294"/>
      <c r="AT169" s="275"/>
      <c r="AV169" s="402" t="s">
        <v>100</v>
      </c>
      <c r="AW169" s="403" t="s">
        <v>214</v>
      </c>
      <c r="AX169" s="403" t="s">
        <v>162</v>
      </c>
      <c r="AY169" s="404" t="s">
        <v>215</v>
      </c>
      <c r="AZ169" s="405">
        <v>0.372</v>
      </c>
      <c r="BA169" s="72">
        <f t="shared" ref="BA169:BA177" si="7">AZ169^2</f>
        <v>0.13838400000000001</v>
      </c>
      <c r="BB169" s="394">
        <f>BA169/$BA$178</f>
        <v>0.60537286793558853</v>
      </c>
    </row>
    <row r="170" spans="2:56" s="2" customFormat="1" x14ac:dyDescent="0.25">
      <c r="B170" s="382"/>
      <c r="C170" s="4">
        <v>0.01</v>
      </c>
      <c r="D170" s="213" t="e">
        <f ca="1">_xll.RiskPercentile(C176,C170)</f>
        <v>#NAME?</v>
      </c>
      <c r="F170" s="385"/>
      <c r="G170" s="4">
        <v>0.01</v>
      </c>
      <c r="H170" s="152" t="e">
        <f ca="1">_xll.RiskPercentile(G176,G170)</f>
        <v>#NAME?</v>
      </c>
      <c r="J170" s="278" t="s">
        <v>300</v>
      </c>
      <c r="K170" s="289" t="e">
        <f ca="1">$G$176*K169/(1+($G$176-1)*K169/$C$176)</f>
        <v>#NAME?</v>
      </c>
      <c r="L170" s="295" t="e">
        <f t="shared" ref="L170:L178" ca="1" si="8">ROUNDUP(K170,0)</f>
        <v>#NAME?</v>
      </c>
      <c r="N170" s="297"/>
      <c r="O170" s="176"/>
      <c r="P170" s="298"/>
      <c r="Q170" s="178"/>
      <c r="R170" s="185"/>
      <c r="S170" s="176"/>
      <c r="T170" s="299"/>
      <c r="U170" s="178"/>
      <c r="V170" s="185"/>
      <c r="W170" s="176"/>
      <c r="X170" s="299"/>
      <c r="Y170" s="178"/>
      <c r="Z170" s="185"/>
      <c r="AA170" s="176"/>
      <c r="AB170" s="300"/>
      <c r="AC170" s="178"/>
      <c r="AD170" s="301"/>
      <c r="AE170" s="176"/>
      <c r="AF170" s="302"/>
      <c r="AH170" s="111">
        <v>0.05</v>
      </c>
      <c r="AI170" s="126" t="e">
        <f ca="1">_xll.RiskPercentile($AI$166,$AH170)</f>
        <v>#NAME?</v>
      </c>
      <c r="AJ170" s="126" t="e">
        <f ca="1">_xll.RiskPercentile($AJ$166,$AH170)</f>
        <v>#NAME?</v>
      </c>
      <c r="AK170" s="6"/>
      <c r="AL170" s="61" t="e">
        <f ca="1">_xll.RiskPercentile($C$176,$AH170)</f>
        <v>#NAME?</v>
      </c>
      <c r="AM170" s="328" t="e">
        <f ca="1">_xll.RiskPercentile($G$176,$AH170)</f>
        <v>#NAME?</v>
      </c>
      <c r="AN170" s="320"/>
      <c r="AO170" s="321"/>
      <c r="AP170" s="294"/>
      <c r="AQ170" s="294"/>
      <c r="AR170" s="294"/>
      <c r="AS170" s="294"/>
      <c r="AT170" s="275"/>
      <c r="AV170" s="406" t="s">
        <v>101</v>
      </c>
      <c r="AW170" s="407" t="s">
        <v>206</v>
      </c>
      <c r="AX170" s="407" t="s">
        <v>252</v>
      </c>
      <c r="AY170" s="408" t="s">
        <v>342</v>
      </c>
      <c r="AZ170" s="409">
        <v>0.20599999999999999</v>
      </c>
      <c r="BA170" s="72">
        <f t="shared" si="7"/>
        <v>4.2435999999999995E-2</v>
      </c>
      <c r="BB170" s="394">
        <f t="shared" ref="BB170:BB178" si="9">BA170/$BA$178</f>
        <v>0.18563998022686606</v>
      </c>
    </row>
    <row r="171" spans="2:56" s="2" customFormat="1" x14ac:dyDescent="0.25">
      <c r="B171" s="382"/>
      <c r="C171" s="4">
        <v>0.25</v>
      </c>
      <c r="D171" s="213" t="e">
        <f ca="1">_xll.RiskPercentile(C176,C171)</f>
        <v>#NAME?</v>
      </c>
      <c r="F171" s="385"/>
      <c r="G171" s="4">
        <v>0.25</v>
      </c>
      <c r="H171" s="152" t="e">
        <f ca="1">_xll.RiskPercentile(G176,G171)</f>
        <v>#NAME?</v>
      </c>
      <c r="J171" s="278" t="s">
        <v>301</v>
      </c>
      <c r="K171" s="289" t="e">
        <f t="shared" ref="K171:K178" ca="1" si="10">$G$176*K170/(1+($G$176-1)*K170/$C$176)</f>
        <v>#NAME?</v>
      </c>
      <c r="L171" s="295" t="e">
        <f t="shared" ca="1" si="8"/>
        <v>#NAME?</v>
      </c>
      <c r="N171" s="297"/>
      <c r="O171" s="176"/>
      <c r="P171" s="298"/>
      <c r="Q171" s="178"/>
      <c r="R171" s="185"/>
      <c r="S171" s="176"/>
      <c r="T171" s="299"/>
      <c r="U171" s="178"/>
      <c r="V171" s="185"/>
      <c r="W171" s="176"/>
      <c r="X171" s="299"/>
      <c r="Y171" s="178"/>
      <c r="Z171" s="185"/>
      <c r="AA171" s="176"/>
      <c r="AB171" s="300"/>
      <c r="AC171" s="178"/>
      <c r="AD171" s="301"/>
      <c r="AE171" s="176"/>
      <c r="AF171" s="302"/>
      <c r="AH171" s="111">
        <v>0.1</v>
      </c>
      <c r="AI171" s="126" t="e">
        <f ca="1">_xll.RiskPercentile($AI$166,$AH171)</f>
        <v>#NAME?</v>
      </c>
      <c r="AJ171" s="126" t="e">
        <f ca="1">_xll.RiskPercentile($AJ$166,$AH171)</f>
        <v>#NAME?</v>
      </c>
      <c r="AK171" s="6"/>
      <c r="AL171" s="61" t="e">
        <f ca="1">_xll.RiskPercentile($C$176,$AH171)</f>
        <v>#NAME?</v>
      </c>
      <c r="AM171" s="328" t="e">
        <f ca="1">_xll.RiskPercentile($G$176,$AH171)</f>
        <v>#NAME?</v>
      </c>
      <c r="AN171" s="320"/>
      <c r="AO171" s="321"/>
      <c r="AP171" s="294"/>
      <c r="AQ171" s="294"/>
      <c r="AR171" s="294"/>
      <c r="AS171" s="294"/>
      <c r="AT171" s="275"/>
      <c r="AV171" s="406" t="s">
        <v>102</v>
      </c>
      <c r="AW171" s="407" t="s">
        <v>216</v>
      </c>
      <c r="AX171" s="407" t="s">
        <v>284</v>
      </c>
      <c r="AY171" s="408" t="s">
        <v>350</v>
      </c>
      <c r="AZ171" s="409">
        <v>0.16700000000000001</v>
      </c>
      <c r="BA171" s="72">
        <f t="shared" si="7"/>
        <v>2.7889000000000004E-2</v>
      </c>
      <c r="BB171" s="394">
        <f t="shared" si="9"/>
        <v>0.12200286097999502</v>
      </c>
    </row>
    <row r="172" spans="2:56" s="2" customFormat="1" x14ac:dyDescent="0.25">
      <c r="B172" s="382"/>
      <c r="C172" s="4">
        <v>0.5</v>
      </c>
      <c r="D172" s="213" t="e">
        <f ca="1">_xll.RiskPercentile(C176,C172)</f>
        <v>#NAME?</v>
      </c>
      <c r="F172" s="385"/>
      <c r="G172" s="4">
        <v>0.5</v>
      </c>
      <c r="H172" s="152" t="e">
        <f ca="1">_xll.RiskPercentile(G176,G172)</f>
        <v>#NAME?</v>
      </c>
      <c r="J172" s="278" t="s">
        <v>302</v>
      </c>
      <c r="K172" s="289" t="e">
        <f t="shared" ca="1" si="10"/>
        <v>#NAME?</v>
      </c>
      <c r="L172" s="295" t="e">
        <f t="shared" ca="1" si="8"/>
        <v>#NAME?</v>
      </c>
      <c r="N172" s="297"/>
      <c r="O172" s="176"/>
      <c r="P172" s="298"/>
      <c r="Q172" s="178"/>
      <c r="R172" s="185"/>
      <c r="S172" s="176"/>
      <c r="T172" s="299"/>
      <c r="U172" s="178"/>
      <c r="V172" s="185"/>
      <c r="W172" s="176"/>
      <c r="X172" s="299"/>
      <c r="Y172" s="178"/>
      <c r="Z172" s="185"/>
      <c r="AA172" s="176"/>
      <c r="AB172" s="300"/>
      <c r="AC172" s="178"/>
      <c r="AD172" s="301"/>
      <c r="AE172" s="176"/>
      <c r="AF172" s="302"/>
      <c r="AH172" s="111">
        <v>0.16600000000000001</v>
      </c>
      <c r="AI172" s="126" t="e">
        <f ca="1">_xll.RiskPercentile($AI$166,$AH172)</f>
        <v>#NAME?</v>
      </c>
      <c r="AJ172" s="126" t="e">
        <f ca="1">_xll.RiskPercentile($AJ$166,$AH172)</f>
        <v>#NAME?</v>
      </c>
      <c r="AK172" s="6"/>
      <c r="AL172" s="61" t="e">
        <f ca="1">_xll.RiskPercentile($C$176,$AH172)</f>
        <v>#NAME?</v>
      </c>
      <c r="AM172" s="328" t="e">
        <f ca="1">_xll.RiskPercentile($G$176,$AH172)</f>
        <v>#NAME?</v>
      </c>
      <c r="AN172" s="320"/>
      <c r="AO172" s="321"/>
      <c r="AP172" s="294"/>
      <c r="AQ172" s="294"/>
      <c r="AR172" s="294"/>
      <c r="AS172" s="294"/>
      <c r="AT172" s="275"/>
      <c r="AV172" s="406" t="s">
        <v>117</v>
      </c>
      <c r="AW172" s="407" t="s">
        <v>207</v>
      </c>
      <c r="AX172" s="407" t="s">
        <v>278</v>
      </c>
      <c r="AY172" s="408" t="s">
        <v>343</v>
      </c>
      <c r="AZ172" s="409">
        <v>0.13300000000000001</v>
      </c>
      <c r="BA172" s="72">
        <f t="shared" si="7"/>
        <v>1.7689000000000003E-2</v>
      </c>
      <c r="BB172" s="394">
        <f t="shared" si="9"/>
        <v>7.7382072066948693E-2</v>
      </c>
    </row>
    <row r="173" spans="2:56" s="2" customFormat="1" x14ac:dyDescent="0.25">
      <c r="B173" s="382"/>
      <c r="C173" s="4">
        <v>0.75</v>
      </c>
      <c r="D173" s="213" t="e">
        <f ca="1">_xll.RiskPercentile(C176,C173)</f>
        <v>#NAME?</v>
      </c>
      <c r="F173" s="385"/>
      <c r="G173" s="4">
        <v>0.75</v>
      </c>
      <c r="H173" s="152" t="e">
        <f ca="1">_xll.RiskPercentile(G176,G173)</f>
        <v>#NAME?</v>
      </c>
      <c r="J173" s="278" t="s">
        <v>303</v>
      </c>
      <c r="K173" s="289" t="e">
        <f t="shared" ca="1" si="10"/>
        <v>#NAME?</v>
      </c>
      <c r="L173" s="295" t="e">
        <f t="shared" ca="1" si="8"/>
        <v>#NAME?</v>
      </c>
      <c r="N173" s="297"/>
      <c r="O173" s="176"/>
      <c r="P173" s="298"/>
      <c r="Q173" s="178"/>
      <c r="R173" s="185"/>
      <c r="S173" s="176"/>
      <c r="T173" s="299"/>
      <c r="U173" s="178"/>
      <c r="V173" s="185"/>
      <c r="W173" s="176"/>
      <c r="X173" s="299"/>
      <c r="Y173" s="178"/>
      <c r="Z173" s="185"/>
      <c r="AA173" s="176"/>
      <c r="AB173" s="300"/>
      <c r="AC173" s="178"/>
      <c r="AD173" s="301"/>
      <c r="AE173" s="176"/>
      <c r="AF173" s="302"/>
      <c r="AH173" s="110">
        <v>0.25</v>
      </c>
      <c r="AI173" s="125" t="e">
        <f ca="1">_xll.RiskPercentile($AI$166,$AH173)</f>
        <v>#NAME?</v>
      </c>
      <c r="AJ173" s="125" t="e">
        <f ca="1">_xll.RiskPercentile($AJ$166,$AH173)</f>
        <v>#NAME?</v>
      </c>
      <c r="AK173" s="6"/>
      <c r="AL173" s="60" t="e">
        <f ca="1">_xll.RiskPercentile($C$176,$AH173)</f>
        <v>#NAME?</v>
      </c>
      <c r="AM173" s="327" t="e">
        <f ca="1">_xll.RiskPercentile($G$176,$AH173)</f>
        <v>#NAME?</v>
      </c>
      <c r="AN173" s="320"/>
      <c r="AO173" s="321"/>
      <c r="AP173" s="294"/>
      <c r="AQ173" s="294"/>
      <c r="AR173" s="294"/>
      <c r="AS173" s="294"/>
      <c r="AT173" s="275"/>
      <c r="AV173" s="406" t="s">
        <v>118</v>
      </c>
      <c r="AW173" s="407" t="s">
        <v>208</v>
      </c>
      <c r="AX173" s="407" t="s">
        <v>249</v>
      </c>
      <c r="AY173" s="408" t="s">
        <v>344</v>
      </c>
      <c r="AZ173" s="409">
        <v>3.5000000000000003E-2</v>
      </c>
      <c r="BA173" s="72">
        <f t="shared" si="7"/>
        <v>1.2250000000000002E-3</v>
      </c>
      <c r="BB173" s="394">
        <f t="shared" si="9"/>
        <v>5.358869256713898E-3</v>
      </c>
    </row>
    <row r="174" spans="2:56" s="2" customFormat="1" x14ac:dyDescent="0.25">
      <c r="B174" s="382"/>
      <c r="C174" s="4">
        <v>0.99</v>
      </c>
      <c r="D174" s="213" t="e">
        <f ca="1">_xll.RiskPercentile(C176,C174)</f>
        <v>#NAME?</v>
      </c>
      <c r="F174" s="385"/>
      <c r="G174" s="4">
        <v>0.99</v>
      </c>
      <c r="H174" s="152" t="e">
        <f ca="1">_xll.RiskPercentile(G176,G174)</f>
        <v>#NAME?</v>
      </c>
      <c r="J174" s="278" t="s">
        <v>304</v>
      </c>
      <c r="K174" s="289" t="e">
        <f t="shared" ca="1" si="10"/>
        <v>#NAME?</v>
      </c>
      <c r="L174" s="295" t="e">
        <f t="shared" ca="1" si="8"/>
        <v>#NAME?</v>
      </c>
      <c r="N174" s="297"/>
      <c r="O174" s="176"/>
      <c r="P174" s="298"/>
      <c r="Q174" s="178"/>
      <c r="R174" s="185"/>
      <c r="S174" s="176"/>
      <c r="T174" s="299"/>
      <c r="U174" s="178"/>
      <c r="V174" s="185"/>
      <c r="W174" s="176"/>
      <c r="X174" s="299"/>
      <c r="Y174" s="178"/>
      <c r="Z174" s="185"/>
      <c r="AA174" s="176"/>
      <c r="AB174" s="300"/>
      <c r="AC174" s="178"/>
      <c r="AD174" s="301"/>
      <c r="AE174" s="176"/>
      <c r="AF174" s="302"/>
      <c r="AH174" s="113">
        <v>0.33300000000000002</v>
      </c>
      <c r="AI174" s="330" t="e">
        <f ca="1">_xll.RiskPercentile($AI$166,$AH174)</f>
        <v>#NAME?</v>
      </c>
      <c r="AJ174" s="330" t="e">
        <f ca="1">_xll.RiskPercentile($AJ$166,$AH174)</f>
        <v>#NAME?</v>
      </c>
      <c r="AK174" s="7"/>
      <c r="AL174" s="220" t="e">
        <f ca="1">_xll.RiskPercentile($C$176,$AH174)</f>
        <v>#NAME?</v>
      </c>
      <c r="AM174" s="341" t="e">
        <f ca="1">_xll.RiskPercentile($G$176,$AH174)</f>
        <v>#NAME?</v>
      </c>
      <c r="AN174" s="322"/>
      <c r="AO174" s="323"/>
      <c r="AP174" s="324"/>
      <c r="AQ174" s="324"/>
      <c r="AR174" s="324"/>
      <c r="AS174" s="324"/>
      <c r="AT174" s="276"/>
      <c r="AV174" s="406" t="s">
        <v>341</v>
      </c>
      <c r="AW174" s="407" t="s">
        <v>209</v>
      </c>
      <c r="AX174" s="407" t="s">
        <v>248</v>
      </c>
      <c r="AY174" s="408" t="s">
        <v>345</v>
      </c>
      <c r="AZ174" s="409">
        <v>2.3E-2</v>
      </c>
      <c r="BA174" s="72">
        <f t="shared" si="7"/>
        <v>5.2899999999999996E-4</v>
      </c>
      <c r="BB174" s="394">
        <f t="shared" si="9"/>
        <v>2.314156601470736E-3</v>
      </c>
    </row>
    <row r="175" spans="2:56" s="2" customFormat="1" x14ac:dyDescent="0.25">
      <c r="B175" s="32"/>
      <c r="C175" s="1"/>
      <c r="D175" s="35"/>
      <c r="F175" s="32"/>
      <c r="G175" s="1"/>
      <c r="H175" s="35"/>
      <c r="J175" s="278" t="s">
        <v>305</v>
      </c>
      <c r="K175" s="289" t="e">
        <f t="shared" ca="1" si="10"/>
        <v>#NAME?</v>
      </c>
      <c r="L175" s="295" t="e">
        <f t="shared" ca="1" si="8"/>
        <v>#NAME?</v>
      </c>
      <c r="N175" s="180"/>
      <c r="O175" s="177"/>
      <c r="P175" s="183"/>
      <c r="Q175" s="178"/>
      <c r="R175" s="180"/>
      <c r="S175" s="177"/>
      <c r="T175" s="183"/>
      <c r="U175" s="178"/>
      <c r="V175" s="180"/>
      <c r="W175" s="177"/>
      <c r="X175" s="183"/>
      <c r="Y175" s="178"/>
      <c r="Z175" s="180"/>
      <c r="AA175" s="177"/>
      <c r="AB175" s="183"/>
      <c r="AC175" s="178"/>
      <c r="AD175" s="180"/>
      <c r="AE175" s="177"/>
      <c r="AF175" s="183"/>
      <c r="AH175" s="112">
        <v>0.5</v>
      </c>
      <c r="AI175" s="331" t="e">
        <f ca="1">_xll.RiskPercentile($AI$166,$AH175)</f>
        <v>#NAME?</v>
      </c>
      <c r="AJ175" s="331" t="e">
        <f ca="1">_xll.RiskPercentile($AJ$166,$AH175)</f>
        <v>#NAME?</v>
      </c>
      <c r="AK175" s="7"/>
      <c r="AL175" s="221" t="e">
        <f ca="1">_xll.RiskPercentile($C$176,$AH175)</f>
        <v>#NAME?</v>
      </c>
      <c r="AM175" s="342" t="e">
        <f ca="1">_xll.RiskPercentile($G$176,$AH175)</f>
        <v>#NAME?</v>
      </c>
      <c r="AN175" s="322"/>
      <c r="AO175" s="323"/>
      <c r="AP175" s="324"/>
      <c r="AQ175" s="324"/>
      <c r="AR175" s="324"/>
      <c r="AS175" s="324"/>
      <c r="AT175" s="276"/>
      <c r="AV175" s="406" t="s">
        <v>351</v>
      </c>
      <c r="AW175" s="407" t="s">
        <v>213</v>
      </c>
      <c r="AX175" s="407" t="s">
        <v>256</v>
      </c>
      <c r="AY175" s="408" t="s">
        <v>349</v>
      </c>
      <c r="AZ175" s="409">
        <v>2.1000000000000001E-2</v>
      </c>
      <c r="BA175" s="72">
        <f t="shared" si="7"/>
        <v>4.4100000000000004E-4</v>
      </c>
      <c r="BB175" s="394">
        <f t="shared" si="9"/>
        <v>1.9291929324170031E-3</v>
      </c>
    </row>
    <row r="176" spans="2:56" s="2" customFormat="1" x14ac:dyDescent="0.25">
      <c r="B176" s="32" t="str">
        <f>B166</f>
        <v>K</v>
      </c>
      <c r="C176" s="264">
        <f>A0!C176</f>
        <v>276</v>
      </c>
      <c r="D176" s="35" t="s">
        <v>325</v>
      </c>
      <c r="F176" s="32" t="str">
        <f>F166</f>
        <v>lambda</v>
      </c>
      <c r="G176" s="241">
        <f>A0!G176</f>
        <v>1.1299999999999999</v>
      </c>
      <c r="H176" s="35" t="s">
        <v>325</v>
      </c>
      <c r="J176" s="278" t="s">
        <v>306</v>
      </c>
      <c r="K176" s="289" t="e">
        <f t="shared" ca="1" si="10"/>
        <v>#NAME?</v>
      </c>
      <c r="L176" s="295" t="e">
        <f t="shared" ca="1" si="8"/>
        <v>#NAME?</v>
      </c>
      <c r="N176" s="180"/>
      <c r="O176" s="303"/>
      <c r="P176" s="183"/>
      <c r="Q176" s="178"/>
      <c r="R176" s="180"/>
      <c r="S176" s="304"/>
      <c r="T176" s="183"/>
      <c r="U176" s="178"/>
      <c r="V176" s="180"/>
      <c r="W176" s="304"/>
      <c r="X176" s="183"/>
      <c r="Y176" s="178"/>
      <c r="Z176" s="180"/>
      <c r="AA176" s="305"/>
      <c r="AB176" s="183"/>
      <c r="AC176" s="178"/>
      <c r="AD176" s="180"/>
      <c r="AE176" s="306"/>
      <c r="AF176" s="183"/>
      <c r="AH176" s="113">
        <v>0.66700000000000004</v>
      </c>
      <c r="AI176" s="330" t="e">
        <f ca="1">_xll.RiskPercentile($AI$166,$AH176)</f>
        <v>#NAME?</v>
      </c>
      <c r="AJ176" s="330" t="e">
        <f ca="1">_xll.RiskPercentile($AJ$166,$AH176)</f>
        <v>#NAME?</v>
      </c>
      <c r="AK176" s="7"/>
      <c r="AL176" s="220" t="e">
        <f ca="1">_xll.RiskPercentile($C$176,$AH176)</f>
        <v>#NAME?</v>
      </c>
      <c r="AM176" s="341" t="e">
        <f ca="1">_xll.RiskPercentile($G$176,$AH176)</f>
        <v>#NAME?</v>
      </c>
      <c r="AN176" s="322"/>
      <c r="AO176" s="323"/>
      <c r="AP176" s="324"/>
      <c r="AQ176" s="324"/>
      <c r="AR176" s="324"/>
      <c r="AS176" s="324"/>
      <c r="AT176" s="276"/>
      <c r="AV176" s="406" t="s">
        <v>103</v>
      </c>
      <c r="AW176" s="407" t="s">
        <v>210</v>
      </c>
      <c r="AX176" s="407" t="s">
        <v>255</v>
      </c>
      <c r="AY176" s="408" t="s">
        <v>348</v>
      </c>
      <c r="AZ176" s="409">
        <v>0</v>
      </c>
      <c r="BA176" s="72">
        <f t="shared" si="7"/>
        <v>0</v>
      </c>
      <c r="BB176" s="394">
        <f t="shared" si="9"/>
        <v>0</v>
      </c>
    </row>
    <row r="177" spans="2:56" s="2" customFormat="1" x14ac:dyDescent="0.25">
      <c r="B177" s="36"/>
      <c r="C177" s="6"/>
      <c r="D177" s="28"/>
      <c r="F177" s="36"/>
      <c r="G177" s="37"/>
      <c r="H177" s="38"/>
      <c r="J177" s="278" t="s">
        <v>307</v>
      </c>
      <c r="K177" s="289" t="e">
        <f t="shared" ca="1" si="10"/>
        <v>#NAME?</v>
      </c>
      <c r="L177" s="295" t="e">
        <f t="shared" ca="1" si="8"/>
        <v>#NAME?</v>
      </c>
      <c r="N177" s="184"/>
      <c r="O177" s="307"/>
      <c r="P177" s="178"/>
      <c r="Q177" s="178"/>
      <c r="R177" s="184"/>
      <c r="S177" s="178"/>
      <c r="T177" s="178"/>
      <c r="U177" s="178"/>
      <c r="V177" s="184"/>
      <c r="W177" s="178"/>
      <c r="X177" s="178"/>
      <c r="Y177" s="178"/>
      <c r="Z177" s="184"/>
      <c r="AA177" s="178"/>
      <c r="AB177" s="178"/>
      <c r="AC177" s="178"/>
      <c r="AD177" s="184"/>
      <c r="AE177" s="178"/>
      <c r="AF177" s="178"/>
      <c r="AH177" s="110">
        <v>0.75</v>
      </c>
      <c r="AI177" s="125" t="e">
        <f ca="1">_xll.RiskPercentile($AI$166,$AH177)</f>
        <v>#NAME?</v>
      </c>
      <c r="AJ177" s="125" t="e">
        <f ca="1">_xll.RiskPercentile($AJ$166,$AH177)</f>
        <v>#NAME?</v>
      </c>
      <c r="AK177" s="6"/>
      <c r="AL177" s="60" t="e">
        <f ca="1">_xll.RiskPercentile($C$176,$AH177)</f>
        <v>#NAME?</v>
      </c>
      <c r="AM177" s="327" t="e">
        <f ca="1">_xll.RiskPercentile($G$176,$AH177)</f>
        <v>#NAME?</v>
      </c>
      <c r="AN177" s="320"/>
      <c r="AO177" s="321"/>
      <c r="AP177" s="294"/>
      <c r="AQ177" s="294"/>
      <c r="AR177" s="294"/>
      <c r="AS177" s="294"/>
      <c r="AT177" s="275"/>
      <c r="AV177" s="406" t="s">
        <v>103</v>
      </c>
      <c r="AW177" s="407" t="s">
        <v>211</v>
      </c>
      <c r="AX177" s="407" t="s">
        <v>346</v>
      </c>
      <c r="AY177" s="408" t="s">
        <v>347</v>
      </c>
      <c r="AZ177" s="409">
        <v>0</v>
      </c>
      <c r="BA177" s="72">
        <f t="shared" si="7"/>
        <v>0</v>
      </c>
      <c r="BB177" s="394">
        <f t="shared" si="9"/>
        <v>0</v>
      </c>
    </row>
    <row r="178" spans="2:56" s="2" customFormat="1" x14ac:dyDescent="0.25">
      <c r="B178" s="36"/>
      <c r="C178" s="37"/>
      <c r="D178" s="38"/>
      <c r="F178" s="39"/>
      <c r="G178" s="6"/>
      <c r="H178" s="38"/>
      <c r="J178" s="278" t="s">
        <v>308</v>
      </c>
      <c r="K178" s="289" t="e">
        <f t="shared" ca="1" si="10"/>
        <v>#NAME?</v>
      </c>
      <c r="L178" s="295" t="e">
        <f t="shared" ca="1" si="8"/>
        <v>#NAME?</v>
      </c>
      <c r="N178" s="184"/>
      <c r="O178" s="308"/>
      <c r="P178" s="178"/>
      <c r="Q178" s="178"/>
      <c r="R178" s="185"/>
      <c r="S178" s="176"/>
      <c r="T178" s="178"/>
      <c r="U178" s="178"/>
      <c r="V178" s="185"/>
      <c r="W178" s="176"/>
      <c r="X178" s="178"/>
      <c r="Y178" s="178"/>
      <c r="Z178" s="185"/>
      <c r="AA178" s="176"/>
      <c r="AB178" s="178"/>
      <c r="AC178" s="178"/>
      <c r="AD178" s="185"/>
      <c r="AE178" s="176"/>
      <c r="AF178" s="178"/>
      <c r="AH178" s="111">
        <v>0.83299999999999996</v>
      </c>
      <c r="AI178" s="126" t="e">
        <f ca="1">_xll.RiskPercentile($AI$166,$AH178)</f>
        <v>#NAME?</v>
      </c>
      <c r="AJ178" s="126" t="e">
        <f ca="1">_xll.RiskPercentile($AJ$166,$AH178)</f>
        <v>#NAME?</v>
      </c>
      <c r="AK178" s="6"/>
      <c r="AL178" s="61" t="e">
        <f ca="1">_xll.RiskPercentile($C$176,$AH178)</f>
        <v>#NAME?</v>
      </c>
      <c r="AM178" s="328" t="e">
        <f ca="1">_xll.RiskPercentile($G$176,$AH178)</f>
        <v>#NAME?</v>
      </c>
      <c r="AN178" s="320"/>
      <c r="AO178" s="321"/>
      <c r="AP178" s="294"/>
      <c r="AQ178" s="294"/>
      <c r="AR178" s="294"/>
      <c r="AS178" s="294"/>
      <c r="AT178" s="275"/>
      <c r="AV178" s="71" t="s">
        <v>104</v>
      </c>
      <c r="AW178" s="70"/>
      <c r="AX178" s="70"/>
      <c r="AY178" s="70"/>
      <c r="AZ178" s="70" t="s">
        <v>105</v>
      </c>
      <c r="BA178" s="72">
        <f>SUM(BA169:BA177)</f>
        <v>0.22859300000000002</v>
      </c>
      <c r="BB178" s="395">
        <f t="shared" si="9"/>
        <v>1</v>
      </c>
    </row>
    <row r="179" spans="2:56" s="2" customFormat="1" x14ac:dyDescent="0.25">
      <c r="B179" s="39"/>
      <c r="C179" s="6"/>
      <c r="D179" s="28"/>
      <c r="F179" s="39" t="s">
        <v>297</v>
      </c>
      <c r="G179" s="6"/>
      <c r="H179" s="38"/>
      <c r="J179" s="39"/>
      <c r="K179" s="283"/>
      <c r="L179" s="284"/>
      <c r="N179" s="180"/>
      <c r="O179" s="176"/>
      <c r="P179" s="309"/>
      <c r="Q179" s="178"/>
      <c r="R179" s="185"/>
      <c r="S179" s="176"/>
      <c r="T179" s="178"/>
      <c r="U179" s="178"/>
      <c r="V179" s="185"/>
      <c r="W179" s="176"/>
      <c r="X179" s="178"/>
      <c r="Y179" s="178"/>
      <c r="Z179" s="185"/>
      <c r="AA179" s="176"/>
      <c r="AB179" s="178"/>
      <c r="AC179" s="178"/>
      <c r="AD179" s="185"/>
      <c r="AE179" s="176"/>
      <c r="AF179" s="178"/>
      <c r="AH179" s="111">
        <v>0.9</v>
      </c>
      <c r="AI179" s="126" t="e">
        <f ca="1">_xll.RiskPercentile($AI$166,$AH179)</f>
        <v>#NAME?</v>
      </c>
      <c r="AJ179" s="126" t="e">
        <f ca="1">_xll.RiskPercentile($AJ$166,$AH179)</f>
        <v>#NAME?</v>
      </c>
      <c r="AK179" s="6"/>
      <c r="AL179" s="61" t="e">
        <f ca="1">_xll.RiskPercentile($C$176,$AH179)</f>
        <v>#NAME?</v>
      </c>
      <c r="AM179" s="328" t="e">
        <f ca="1">_xll.RiskPercentile($G$176,$AH179)</f>
        <v>#NAME?</v>
      </c>
      <c r="AN179" s="320"/>
      <c r="AO179" s="321"/>
      <c r="AP179" s="294"/>
      <c r="AQ179" s="294"/>
      <c r="AR179" s="294"/>
      <c r="AS179" s="294"/>
      <c r="AT179" s="275"/>
      <c r="AV179" s="67"/>
      <c r="AW179" s="67"/>
      <c r="AX179" s="67"/>
      <c r="AY179" s="67"/>
      <c r="AZ179" s="67"/>
      <c r="BA179" s="67"/>
      <c r="BB179" s="67"/>
    </row>
    <row r="180" spans="2:56" s="2" customFormat="1" x14ac:dyDescent="0.25">
      <c r="B180" s="39"/>
      <c r="C180" s="6"/>
      <c r="D180" s="28"/>
      <c r="F180" s="39"/>
      <c r="G180" s="6"/>
      <c r="H180" s="38"/>
      <c r="J180" s="39"/>
      <c r="K180" s="283"/>
      <c r="L180" s="284"/>
      <c r="N180" s="184"/>
      <c r="O180" s="310"/>
      <c r="P180" s="309"/>
      <c r="Q180" s="178"/>
      <c r="R180" s="185"/>
      <c r="S180" s="176"/>
      <c r="T180" s="178"/>
      <c r="U180" s="178"/>
      <c r="V180" s="185"/>
      <c r="W180" s="176"/>
      <c r="X180" s="178"/>
      <c r="Y180" s="178"/>
      <c r="Z180" s="185"/>
      <c r="AA180" s="176"/>
      <c r="AB180" s="178"/>
      <c r="AC180" s="178"/>
      <c r="AD180" s="185"/>
      <c r="AE180" s="176"/>
      <c r="AF180" s="178"/>
      <c r="AH180" s="111">
        <v>0.95</v>
      </c>
      <c r="AI180" s="126" t="e">
        <f ca="1">_xll.RiskPercentile($AI$166,$AH180)</f>
        <v>#NAME?</v>
      </c>
      <c r="AJ180" s="126" t="e">
        <f ca="1">_xll.RiskPercentile($AJ$166,$AH180)</f>
        <v>#NAME?</v>
      </c>
      <c r="AK180" s="6"/>
      <c r="AL180" s="61" t="e">
        <f ca="1">_xll.RiskPercentile($C$176,$AH180)</f>
        <v>#NAME?</v>
      </c>
      <c r="AM180" s="328" t="e">
        <f ca="1">_xll.RiskPercentile($G$176,$AH180)</f>
        <v>#NAME?</v>
      </c>
      <c r="AN180" s="320"/>
      <c r="AO180" s="321"/>
      <c r="AP180" s="294"/>
      <c r="AQ180" s="294"/>
      <c r="AR180" s="294"/>
      <c r="AS180" s="294"/>
      <c r="AT180" s="275"/>
      <c r="AV180" s="67"/>
      <c r="AW180" s="67"/>
      <c r="AX180" s="67"/>
      <c r="AY180" s="67"/>
      <c r="AZ180" s="67"/>
      <c r="BA180" s="67"/>
      <c r="BB180" s="67"/>
    </row>
    <row r="181" spans="2:56" s="2" customFormat="1" x14ac:dyDescent="0.25">
      <c r="B181" s="39"/>
      <c r="C181" s="6"/>
      <c r="D181" s="28"/>
      <c r="F181" s="39"/>
      <c r="G181" s="6"/>
      <c r="H181" s="38"/>
      <c r="J181" s="39"/>
      <c r="K181" s="283"/>
      <c r="L181" s="284"/>
      <c r="N181" s="184"/>
      <c r="O181" s="311"/>
      <c r="P181" s="309"/>
      <c r="Q181" s="178"/>
      <c r="R181" s="185"/>
      <c r="S181" s="176"/>
      <c r="T181" s="178"/>
      <c r="U181" s="178"/>
      <c r="V181" s="185"/>
      <c r="W181" s="176"/>
      <c r="X181" s="178"/>
      <c r="Y181" s="178"/>
      <c r="Z181" s="185"/>
      <c r="AA181" s="176"/>
      <c r="AB181" s="178"/>
      <c r="AC181" s="178"/>
      <c r="AD181" s="185"/>
      <c r="AE181" s="176"/>
      <c r="AF181" s="178"/>
      <c r="AH181" s="110">
        <v>0.99</v>
      </c>
      <c r="AI181" s="125" t="e">
        <f ca="1">_xll.RiskPercentile($AI$166,$AH181)</f>
        <v>#NAME?</v>
      </c>
      <c r="AJ181" s="125" t="e">
        <f ca="1">_xll.RiskPercentile($AJ$166,$AH181)</f>
        <v>#NAME?</v>
      </c>
      <c r="AK181" s="6"/>
      <c r="AL181" s="60" t="e">
        <f ca="1">_xll.RiskPercentile($C$176,$AH181)</f>
        <v>#NAME?</v>
      </c>
      <c r="AM181" s="327" t="e">
        <f ca="1">_xll.RiskPercentile($G$176,$AH181)</f>
        <v>#NAME?</v>
      </c>
      <c r="AN181" s="320"/>
      <c r="AO181" s="321"/>
      <c r="AP181" s="294"/>
      <c r="AQ181" s="294"/>
      <c r="AR181" s="294"/>
      <c r="AS181" s="294"/>
      <c r="AT181" s="275"/>
      <c r="AV181" s="67"/>
      <c r="AW181" s="67"/>
      <c r="AX181" s="67"/>
      <c r="AY181" s="67"/>
      <c r="AZ181" s="67"/>
      <c r="BA181" s="67"/>
      <c r="BB181" s="67"/>
    </row>
    <row r="182" spans="2:56" s="2" customFormat="1" x14ac:dyDescent="0.25">
      <c r="B182" s="39"/>
      <c r="C182" s="6"/>
      <c r="D182" s="28"/>
      <c r="F182" s="39"/>
      <c r="G182" s="6"/>
      <c r="H182" s="38"/>
      <c r="J182" s="39"/>
      <c r="K182" s="283"/>
      <c r="L182" s="284"/>
      <c r="N182" s="312"/>
      <c r="O182" s="313"/>
      <c r="P182" s="309"/>
      <c r="Q182" s="178"/>
      <c r="R182" s="185"/>
      <c r="S182" s="176"/>
      <c r="T182" s="178"/>
      <c r="U182" s="178"/>
      <c r="V182" s="185"/>
      <c r="W182" s="176"/>
      <c r="X182" s="178"/>
      <c r="Y182" s="178"/>
      <c r="Z182" s="185"/>
      <c r="AA182" s="176"/>
      <c r="AB182" s="178"/>
      <c r="AC182" s="178"/>
      <c r="AD182" s="185"/>
      <c r="AE182" s="176"/>
      <c r="AF182" s="178"/>
      <c r="AH182" s="17" t="s">
        <v>110</v>
      </c>
      <c r="AI182" s="119" t="e">
        <f ca="1">_xll.RiskMean($AI$166)</f>
        <v>#NAME?</v>
      </c>
      <c r="AJ182" s="119" t="e">
        <f ca="1">_xll.RiskMean($AJ$166)</f>
        <v>#NAME?</v>
      </c>
      <c r="AK182" s="7"/>
      <c r="AL182" s="63" t="e">
        <f ca="1">_xll.RiskMean($C$176)</f>
        <v>#NAME?</v>
      </c>
      <c r="AM182" s="329" t="e">
        <f ca="1">_xll.RiskMean($G$176)</f>
        <v>#NAME?</v>
      </c>
      <c r="AN182" s="322"/>
      <c r="AO182" s="323"/>
      <c r="AP182" s="324"/>
      <c r="AQ182" s="324"/>
      <c r="AR182" s="324"/>
      <c r="AS182" s="324"/>
      <c r="AT182" s="276"/>
      <c r="AV182" s="67"/>
      <c r="AW182" s="67"/>
      <c r="AX182" s="67"/>
      <c r="AY182" s="67"/>
      <c r="AZ182" s="67"/>
      <c r="BA182" s="67"/>
      <c r="BB182" s="67"/>
    </row>
    <row r="183" spans="2:56" s="2" customFormat="1" x14ac:dyDescent="0.25">
      <c r="B183" s="39"/>
      <c r="C183" s="6"/>
      <c r="D183" s="28"/>
      <c r="F183" s="39"/>
      <c r="G183" s="6"/>
      <c r="H183" s="28"/>
      <c r="J183" s="39"/>
      <c r="K183" s="283"/>
      <c r="L183" s="284"/>
      <c r="N183" s="314"/>
      <c r="O183" s="315"/>
      <c r="P183" s="316"/>
      <c r="Q183" s="178"/>
      <c r="R183" s="184"/>
      <c r="S183" s="178"/>
      <c r="T183" s="178"/>
      <c r="U183" s="178"/>
      <c r="V183" s="184"/>
      <c r="W183" s="178"/>
      <c r="X183" s="178"/>
      <c r="Y183" s="178"/>
      <c r="Z183" s="184"/>
      <c r="AA183" s="178"/>
      <c r="AB183" s="178"/>
      <c r="AC183" s="178"/>
      <c r="AD183" s="184"/>
      <c r="AE183" s="178"/>
      <c r="AF183" s="178"/>
      <c r="AH183" s="17" t="s">
        <v>111</v>
      </c>
      <c r="AI183" s="119" t="e">
        <f ca="1">_xll.RiskStdDev($AI$166)</f>
        <v>#NAME?</v>
      </c>
      <c r="AJ183" s="119" t="e">
        <f ca="1">_xll.RiskStdDev($AJ$166)</f>
        <v>#NAME?</v>
      </c>
      <c r="AK183" s="7"/>
      <c r="AL183" s="63" t="e">
        <f ca="1">_xll.RiskStdDev($C$176)</f>
        <v>#NAME?</v>
      </c>
      <c r="AM183" s="329" t="e">
        <f ca="1">_xll.RiskStdDev($G$176)</f>
        <v>#NAME?</v>
      </c>
      <c r="AN183" s="322"/>
      <c r="AO183" s="323"/>
      <c r="AP183" s="324"/>
      <c r="AQ183" s="324"/>
      <c r="AR183" s="324"/>
      <c r="AS183" s="324"/>
      <c r="AT183" s="276"/>
      <c r="AV183" s="67"/>
      <c r="AW183" s="67"/>
      <c r="AX183" s="67"/>
      <c r="AY183" s="67"/>
      <c r="AZ183" s="67"/>
      <c r="BA183" s="67"/>
      <c r="BB183" s="67"/>
    </row>
    <row r="184" spans="2:56" s="2" customFormat="1" x14ac:dyDescent="0.25">
      <c r="B184" s="164"/>
      <c r="C184" s="165"/>
      <c r="D184" s="166"/>
      <c r="F184" s="164"/>
      <c r="G184" s="165"/>
      <c r="H184" s="166"/>
      <c r="J184" s="285"/>
      <c r="K184" s="286"/>
      <c r="L184" s="287"/>
      <c r="N184" s="312"/>
      <c r="O184" s="176"/>
      <c r="P184" s="309"/>
      <c r="Q184" s="178"/>
      <c r="R184" s="179"/>
      <c r="S184" s="179"/>
      <c r="T184" s="179"/>
      <c r="U184" s="178"/>
      <c r="V184" s="179"/>
      <c r="W184" s="179"/>
      <c r="X184" s="179"/>
      <c r="Y184" s="178"/>
      <c r="Z184" s="179"/>
      <c r="AA184" s="179"/>
      <c r="AB184" s="179"/>
      <c r="AC184" s="178"/>
      <c r="AD184" s="179"/>
      <c r="AE184" s="179"/>
      <c r="AF184" s="179"/>
      <c r="AH184" s="37"/>
      <c r="AI184" s="37"/>
      <c r="AJ184" s="37"/>
      <c r="AK184" s="6"/>
      <c r="AL184" s="37"/>
      <c r="AM184" s="37"/>
      <c r="AN184" s="37"/>
      <c r="AO184" s="37"/>
      <c r="AP184" s="37"/>
      <c r="AQ184" s="37"/>
      <c r="AR184" s="37"/>
      <c r="AS184" s="37"/>
      <c r="AT184" s="178"/>
      <c r="AV184" s="67"/>
      <c r="AW184" s="67"/>
      <c r="AX184" s="67"/>
      <c r="AY184" s="67"/>
      <c r="AZ184" s="67"/>
      <c r="BA184" s="67"/>
      <c r="BB184" s="67"/>
    </row>
    <row r="185" spans="2:56" s="2" customFormat="1" x14ac:dyDescent="0.25">
      <c r="B185" s="39"/>
      <c r="C185" s="6"/>
      <c r="D185" s="28"/>
      <c r="F185" s="36"/>
      <c r="G185" s="37"/>
      <c r="H185" s="38"/>
      <c r="J185" s="39"/>
      <c r="K185" s="283"/>
      <c r="L185" s="284"/>
      <c r="N185" s="309"/>
      <c r="O185" s="309"/>
      <c r="P185" s="309"/>
      <c r="Q185" s="178"/>
      <c r="R185" s="317"/>
      <c r="S185" s="178"/>
      <c r="T185" s="178"/>
      <c r="U185" s="178"/>
      <c r="V185" s="184"/>
      <c r="W185" s="178"/>
      <c r="X185" s="178"/>
      <c r="Y185" s="178"/>
      <c r="Z185" s="184"/>
      <c r="AA185" s="178"/>
      <c r="AB185" s="178"/>
      <c r="AC185" s="178"/>
      <c r="AD185" s="184"/>
      <c r="AE185" s="178"/>
      <c r="AF185" s="178"/>
      <c r="AR185" s="79"/>
    </row>
    <row r="186" spans="2:56" s="25" customFormat="1" ht="211.5" customHeight="1" x14ac:dyDescent="0.25">
      <c r="B186" s="41" t="e">
        <f ca="1">_xll.RiskResultsGraph(C176,B186:D186)</f>
        <v>#NAME?</v>
      </c>
      <c r="C186" s="42"/>
      <c r="D186" s="43"/>
      <c r="F186" s="41" t="e">
        <f ca="1">_xll.RiskResultsGraph(G176,F186:H186)</f>
        <v>#NAME?</v>
      </c>
      <c r="G186" s="42"/>
      <c r="H186" s="43"/>
      <c r="J186" s="279"/>
      <c r="K186" s="282"/>
      <c r="L186" s="288"/>
      <c r="N186" s="186"/>
      <c r="O186" s="177"/>
      <c r="P186" s="177"/>
      <c r="Q186" s="177"/>
      <c r="R186" s="186"/>
      <c r="S186" s="177"/>
      <c r="T186" s="177"/>
      <c r="U186" s="177"/>
      <c r="V186" s="186"/>
      <c r="W186" s="177"/>
      <c r="X186" s="177"/>
      <c r="Y186" s="177"/>
      <c r="Z186" s="186"/>
      <c r="AA186" s="177"/>
      <c r="AB186" s="177"/>
      <c r="AC186" s="177"/>
      <c r="AD186" s="186"/>
      <c r="AE186" s="177"/>
      <c r="AF186" s="177"/>
      <c r="AH186" s="265" t="e">
        <f ca="1">_xll.RiskResultsGraph(AJ166,AH186:AK186)</f>
        <v>#NAME?</v>
      </c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V186" s="73"/>
      <c r="AW186" s="73"/>
      <c r="AX186" s="73"/>
      <c r="AY186" s="73"/>
      <c r="AZ186" s="73"/>
      <c r="BA186" s="73"/>
      <c r="BB186" s="73"/>
    </row>
    <row r="187" spans="2:56" s="2" customFormat="1" ht="211.5" customHeight="1" x14ac:dyDescent="0.25">
      <c r="B187" s="36"/>
      <c r="C187" s="37"/>
      <c r="D187" s="38"/>
      <c r="F187" s="36"/>
      <c r="G187" s="37"/>
      <c r="H187" s="38"/>
      <c r="J187" s="39"/>
      <c r="K187" s="6"/>
      <c r="L187" s="28"/>
      <c r="N187" s="184"/>
      <c r="O187" s="178"/>
      <c r="P187" s="178"/>
      <c r="Q187" s="178"/>
      <c r="R187" s="184"/>
      <c r="S187" s="178"/>
      <c r="T187" s="178"/>
      <c r="U187" s="178"/>
      <c r="V187" s="184"/>
      <c r="W187" s="178"/>
      <c r="X187" s="178"/>
      <c r="Y187" s="178"/>
      <c r="Z187" s="184"/>
      <c r="AA187" s="178"/>
      <c r="AB187" s="178"/>
      <c r="AC187" s="178"/>
      <c r="AD187" s="184"/>
      <c r="AE187" s="178"/>
      <c r="AF187" s="17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V187" s="67"/>
      <c r="AW187" s="67"/>
      <c r="AX187" s="67"/>
      <c r="AY187" s="67"/>
      <c r="AZ187" s="67"/>
      <c r="BA187" s="67"/>
      <c r="BB187" s="67"/>
    </row>
    <row r="188" spans="2:56" s="2" customFormat="1" x14ac:dyDescent="0.25">
      <c r="B188" s="44"/>
      <c r="C188" s="30"/>
      <c r="D188" s="31"/>
      <c r="F188" s="44"/>
      <c r="G188" s="30"/>
      <c r="H188" s="31"/>
      <c r="J188" s="44"/>
      <c r="K188" s="30"/>
      <c r="L188" s="31"/>
      <c r="N188" s="184"/>
      <c r="O188" s="178"/>
      <c r="P188" s="178"/>
      <c r="Q188" s="178"/>
      <c r="R188" s="184"/>
      <c r="S188" s="178"/>
      <c r="T188" s="178"/>
      <c r="U188" s="178"/>
      <c r="V188" s="184"/>
      <c r="W188" s="178"/>
      <c r="X188" s="178"/>
      <c r="Y188" s="178"/>
      <c r="Z188" s="184"/>
      <c r="AA188" s="178"/>
      <c r="AB188" s="178"/>
      <c r="AC188" s="178"/>
      <c r="AD188" s="184"/>
      <c r="AE188" s="178"/>
      <c r="AF188" s="178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V188" s="67"/>
      <c r="AW188" s="67"/>
      <c r="AX188" s="67"/>
      <c r="AY188" s="67"/>
      <c r="AZ188" s="67"/>
      <c r="BA188" s="67"/>
      <c r="BB188" s="67"/>
    </row>
    <row r="189" spans="2:56" s="2" customFormat="1" x14ac:dyDescent="0.25">
      <c r="B189" s="10"/>
      <c r="F189" s="10"/>
      <c r="J189" s="10"/>
      <c r="N189" s="10"/>
      <c r="R189" s="10"/>
      <c r="V189" s="10"/>
      <c r="Z189" s="10"/>
      <c r="AD189" s="10"/>
      <c r="AH189" s="10"/>
      <c r="AL189" s="10"/>
      <c r="AM189" s="10"/>
      <c r="AN189" s="10"/>
      <c r="AO189" s="10"/>
      <c r="AP189" s="10"/>
    </row>
    <row r="190" spans="2:56" s="2" customFormat="1" ht="33" customHeight="1" x14ac:dyDescent="0.4">
      <c r="B190" s="426" t="s">
        <v>138</v>
      </c>
      <c r="C190" s="426"/>
      <c r="D190" s="426"/>
      <c r="E190" s="426"/>
      <c r="F190" s="426"/>
      <c r="G190" s="426"/>
      <c r="H190" s="426"/>
      <c r="I190" s="426"/>
      <c r="J190" s="426"/>
      <c r="K190" s="426"/>
      <c r="L190" s="426"/>
      <c r="M190" s="426"/>
      <c r="N190" s="426"/>
      <c r="O190" s="426"/>
      <c r="P190" s="426"/>
      <c r="Q190" s="426"/>
      <c r="R190" s="426"/>
      <c r="S190" s="426"/>
      <c r="T190" s="426"/>
      <c r="U190" s="426"/>
      <c r="V190" s="426"/>
      <c r="W190" s="426"/>
      <c r="X190" s="426"/>
      <c r="Y190" s="426"/>
      <c r="Z190" s="426"/>
      <c r="AA190" s="426"/>
      <c r="AB190" s="426"/>
      <c r="AC190" s="426"/>
      <c r="AD190" s="426"/>
      <c r="AE190" s="426"/>
      <c r="AF190" s="426"/>
      <c r="AG190" s="426"/>
      <c r="AH190" s="426"/>
      <c r="AI190" s="426"/>
      <c r="AJ190" s="426"/>
      <c r="AK190" s="426"/>
      <c r="AL190" s="426"/>
      <c r="AM190" s="426"/>
      <c r="AN190" s="426"/>
      <c r="AO190" s="426"/>
      <c r="AP190" s="426"/>
      <c r="AQ190" s="426"/>
      <c r="AR190" s="426"/>
      <c r="AS190" s="426"/>
      <c r="AT190" s="426"/>
      <c r="AU190" s="426"/>
      <c r="AV190" s="426"/>
      <c r="AW190" s="426"/>
      <c r="AX190" s="426"/>
      <c r="AY190" s="426"/>
      <c r="AZ190" s="426"/>
      <c r="BA190" s="426"/>
      <c r="BB190" s="426"/>
      <c r="BC190" s="426"/>
      <c r="BD190" s="426"/>
    </row>
    <row r="191" spans="2:56" s="2" customFormat="1" ht="16.5" customHeight="1" x14ac:dyDescent="0.25">
      <c r="B191" s="10"/>
      <c r="F191" s="10"/>
      <c r="J191" s="10"/>
      <c r="N191" s="10"/>
      <c r="R191" s="10"/>
      <c r="V191" s="10"/>
      <c r="Z191" s="10"/>
      <c r="AD191" s="10"/>
    </row>
    <row r="192" spans="2:56" s="51" customFormat="1" ht="36.75" customHeight="1" x14ac:dyDescent="0.3">
      <c r="B192" s="423" t="s">
        <v>171</v>
      </c>
      <c r="C192" s="424"/>
      <c r="D192" s="425"/>
      <c r="E192" s="52"/>
      <c r="F192" s="423" t="s">
        <v>171</v>
      </c>
      <c r="G192" s="424"/>
      <c r="H192" s="425"/>
      <c r="I192" s="52"/>
      <c r="J192" s="423" t="s">
        <v>171</v>
      </c>
      <c r="K192" s="424"/>
      <c r="L192" s="425"/>
      <c r="M192" s="52"/>
      <c r="N192" s="423" t="s">
        <v>171</v>
      </c>
      <c r="O192" s="424"/>
      <c r="P192" s="425"/>
      <c r="Q192" s="52"/>
      <c r="R192" s="423" t="s">
        <v>171</v>
      </c>
      <c r="S192" s="424"/>
      <c r="T192" s="425"/>
      <c r="U192" s="52"/>
      <c r="V192" s="423" t="s">
        <v>171</v>
      </c>
      <c r="W192" s="424"/>
      <c r="X192" s="425"/>
      <c r="Z192" s="423" t="s">
        <v>171</v>
      </c>
      <c r="AA192" s="424"/>
      <c r="AB192" s="425"/>
      <c r="AD192" s="423" t="s">
        <v>171</v>
      </c>
      <c r="AE192" s="424"/>
      <c r="AF192" s="425"/>
      <c r="AH192" s="428" t="s">
        <v>186</v>
      </c>
      <c r="AI192" s="428"/>
      <c r="AJ192" s="428"/>
      <c r="AK192" s="428"/>
      <c r="AL192" s="428"/>
      <c r="AM192" s="428"/>
      <c r="AN192" s="428"/>
      <c r="AO192" s="428"/>
      <c r="AP192" s="428"/>
      <c r="AQ192" s="428"/>
      <c r="AR192" s="428"/>
      <c r="AS192" s="428"/>
      <c r="AT192" s="271"/>
      <c r="AV192" s="429" t="s">
        <v>186</v>
      </c>
      <c r="AW192" s="430"/>
      <c r="AX192" s="430"/>
      <c r="AY192" s="430"/>
      <c r="AZ192" s="430"/>
      <c r="BA192" s="430"/>
      <c r="BB192" s="431"/>
    </row>
    <row r="193" spans="2:54" s="51" customFormat="1" ht="36.75" customHeight="1" x14ac:dyDescent="0.3">
      <c r="B193" s="432" t="s">
        <v>264</v>
      </c>
      <c r="C193" s="433"/>
      <c r="D193" s="434"/>
      <c r="E193" s="52"/>
      <c r="F193" s="435" t="s">
        <v>265</v>
      </c>
      <c r="G193" s="436"/>
      <c r="H193" s="437"/>
      <c r="I193" s="52"/>
      <c r="J193" s="435" t="s">
        <v>266</v>
      </c>
      <c r="K193" s="436"/>
      <c r="L193" s="437"/>
      <c r="M193" s="52"/>
      <c r="N193" s="435" t="s">
        <v>267</v>
      </c>
      <c r="O193" s="436"/>
      <c r="P193" s="437"/>
      <c r="Q193" s="52"/>
      <c r="R193" s="435" t="s">
        <v>268</v>
      </c>
      <c r="S193" s="436"/>
      <c r="T193" s="437"/>
      <c r="U193" s="52"/>
      <c r="V193" s="435" t="s">
        <v>269</v>
      </c>
      <c r="W193" s="436"/>
      <c r="X193" s="437"/>
      <c r="Z193" s="435" t="s">
        <v>270</v>
      </c>
      <c r="AA193" s="436"/>
      <c r="AB193" s="437"/>
      <c r="AD193" s="435" t="s">
        <v>271</v>
      </c>
      <c r="AE193" s="436"/>
      <c r="AF193" s="437"/>
      <c r="AH193" s="266" t="s">
        <v>272</v>
      </c>
      <c r="AI193" s="266"/>
      <c r="AJ193" s="267" t="e">
        <f ca="1">_xll.RiskOutput("A2_C_N1_Entry_Citrus")+C203*1000000/G203*K203*O203*S203*W203*AA203*AE203</f>
        <v>#NAME?</v>
      </c>
      <c r="AK193" s="268" t="s">
        <v>286</v>
      </c>
      <c r="AL193" s="230"/>
      <c r="AM193" s="230"/>
      <c r="AN193" s="230"/>
      <c r="AO193" s="230"/>
      <c r="AP193" s="230"/>
      <c r="AQ193" s="230"/>
      <c r="AR193" s="230"/>
      <c r="AS193" s="230"/>
      <c r="AT193" s="272"/>
      <c r="AV193" s="68" t="s">
        <v>84</v>
      </c>
      <c r="AW193" s="69"/>
      <c r="AX193" s="69"/>
      <c r="AY193" s="69"/>
      <c r="AZ193" s="69"/>
      <c r="BA193" s="69"/>
      <c r="BB193" s="69"/>
    </row>
    <row r="194" spans="2:54" s="2" customFormat="1" ht="33" customHeight="1" x14ac:dyDescent="0.25">
      <c r="B194" s="416" t="s">
        <v>177</v>
      </c>
      <c r="C194" s="417"/>
      <c r="D194" s="418"/>
      <c r="F194" s="416" t="s">
        <v>173</v>
      </c>
      <c r="G194" s="417"/>
      <c r="H194" s="418"/>
      <c r="J194" s="416" t="s">
        <v>174</v>
      </c>
      <c r="K194" s="417"/>
      <c r="L194" s="418"/>
      <c r="N194" s="416" t="s">
        <v>175</v>
      </c>
      <c r="O194" s="417"/>
      <c r="P194" s="418"/>
      <c r="R194" s="416" t="s">
        <v>226</v>
      </c>
      <c r="S194" s="417"/>
      <c r="T194" s="418"/>
      <c r="V194" s="416" t="s">
        <v>176</v>
      </c>
      <c r="W194" s="417"/>
      <c r="X194" s="418"/>
      <c r="Z194" s="416" t="s">
        <v>125</v>
      </c>
      <c r="AA194" s="417"/>
      <c r="AB194" s="418"/>
      <c r="AD194" s="416" t="s">
        <v>125</v>
      </c>
      <c r="AE194" s="417"/>
      <c r="AF194" s="418"/>
      <c r="AH194" s="231"/>
      <c r="AI194" s="231"/>
      <c r="AJ194" s="231"/>
      <c r="AK194" s="268" t="s">
        <v>291</v>
      </c>
      <c r="AL194" s="231"/>
      <c r="AM194" s="231"/>
      <c r="AN194" s="231"/>
      <c r="AO194" s="231"/>
      <c r="AP194" s="231"/>
      <c r="AQ194" s="231"/>
      <c r="AR194" s="231"/>
      <c r="AS194" s="231"/>
      <c r="AT194" s="273"/>
      <c r="AV194" s="67"/>
      <c r="AW194" s="67"/>
      <c r="AX194" s="67"/>
      <c r="AY194" s="67"/>
      <c r="AZ194" s="67"/>
      <c r="BA194" s="67"/>
      <c r="BB194" s="67"/>
    </row>
    <row r="195" spans="2:54" s="2" customFormat="1" x14ac:dyDescent="0.25">
      <c r="B195" s="36"/>
      <c r="C195" s="37"/>
      <c r="D195" s="38"/>
      <c r="F195" s="32"/>
      <c r="G195" s="9"/>
      <c r="H195" s="33"/>
      <c r="J195" s="32"/>
      <c r="K195" s="9"/>
      <c r="L195" s="33"/>
      <c r="N195" s="32"/>
      <c r="O195" s="9"/>
      <c r="P195" s="33"/>
      <c r="R195" s="32"/>
      <c r="S195" s="9"/>
      <c r="T195" s="33"/>
      <c r="V195" s="32"/>
      <c r="W195" s="9"/>
      <c r="X195" s="33"/>
      <c r="Z195" s="32"/>
      <c r="AA195" s="9"/>
      <c r="AB195" s="33"/>
      <c r="AD195" s="32"/>
      <c r="AE195" s="9"/>
      <c r="AF195" s="33"/>
      <c r="AH195" s="70" t="s">
        <v>90</v>
      </c>
      <c r="AI195" s="70"/>
      <c r="AJ195" s="232" t="str">
        <f>AH193</f>
        <v>N1_Entry_Citrus=</v>
      </c>
      <c r="AK195" s="6"/>
      <c r="AL195" s="232" t="str">
        <f>B203</f>
        <v>C_N0_Import_Citrus</v>
      </c>
      <c r="AM195" s="232" t="str">
        <f>F203</f>
        <v>C_E1_Conv_t2Pcs</v>
      </c>
      <c r="AN195" s="232" t="str">
        <f>J203</f>
        <v>C_E2a_Inf_PreHarv</v>
      </c>
      <c r="AO195" s="232" t="str">
        <f>N203</f>
        <v>C_E2b_Surv_PostHarv</v>
      </c>
      <c r="AP195" s="232" t="str">
        <f>R203</f>
        <v>C_E2c_Surv_Cert</v>
      </c>
      <c r="AQ195" s="232" t="str">
        <f>V203</f>
        <v>C_E3_Surv_Transp</v>
      </c>
      <c r="AR195" s="232" t="str">
        <f>Z203</f>
        <v>C_E4_Surv_Insp</v>
      </c>
      <c r="AS195" s="232" t="str">
        <f>AD203</f>
        <v>C_E5_Prop_Host</v>
      </c>
      <c r="AT195" s="274"/>
      <c r="AV195" s="70" t="s">
        <v>91</v>
      </c>
      <c r="AW195" s="70" t="s">
        <v>92</v>
      </c>
      <c r="AX195" s="70" t="s">
        <v>93</v>
      </c>
      <c r="AY195" s="70" t="s">
        <v>94</v>
      </c>
      <c r="AZ195" s="70" t="s">
        <v>95</v>
      </c>
      <c r="BA195" s="70" t="s">
        <v>96</v>
      </c>
      <c r="BB195" s="70" t="s">
        <v>97</v>
      </c>
    </row>
    <row r="196" spans="2:54" s="2" customFormat="1" x14ac:dyDescent="0.25">
      <c r="B196" s="32" t="str">
        <f>B193</f>
        <v>C_N0_Import_Citrus</v>
      </c>
      <c r="C196" s="4" t="s">
        <v>98</v>
      </c>
      <c r="D196" s="33" t="s">
        <v>99</v>
      </c>
      <c r="F196" s="32" t="str">
        <f>F193</f>
        <v>C_E1_Conv_t2Pcs</v>
      </c>
      <c r="G196" s="4" t="s">
        <v>98</v>
      </c>
      <c r="H196" s="33" t="s">
        <v>99</v>
      </c>
      <c r="J196" s="32" t="str">
        <f>J193</f>
        <v>C_E2a_Inf_PreHarv</v>
      </c>
      <c r="K196" s="4" t="s">
        <v>98</v>
      </c>
      <c r="L196" s="33" t="s">
        <v>99</v>
      </c>
      <c r="N196" s="32" t="str">
        <f>N193</f>
        <v>C_E2b_Surv_PostHarv</v>
      </c>
      <c r="O196" s="4" t="s">
        <v>98</v>
      </c>
      <c r="P196" s="33" t="s">
        <v>99</v>
      </c>
      <c r="R196" s="32" t="str">
        <f>R193</f>
        <v>C_E2c_Surv_Cert</v>
      </c>
      <c r="S196" s="4" t="s">
        <v>98</v>
      </c>
      <c r="T196" s="33" t="s">
        <v>99</v>
      </c>
      <c r="V196" s="32" t="str">
        <f>V193</f>
        <v>C_E3_Surv_Transp</v>
      </c>
      <c r="W196" s="4" t="s">
        <v>98</v>
      </c>
      <c r="X196" s="33" t="s">
        <v>99</v>
      </c>
      <c r="Z196" s="32" t="str">
        <f>Z193</f>
        <v>C_E4_Surv_Insp</v>
      </c>
      <c r="AA196" s="4" t="s">
        <v>98</v>
      </c>
      <c r="AB196" s="33" t="s">
        <v>99</v>
      </c>
      <c r="AD196" s="32" t="str">
        <f>AD193</f>
        <v>C_E5_Prop_Host</v>
      </c>
      <c r="AE196" s="4" t="s">
        <v>98</v>
      </c>
      <c r="AF196" s="33" t="s">
        <v>99</v>
      </c>
      <c r="AH196" s="110">
        <v>0.01</v>
      </c>
      <c r="AI196" s="21"/>
      <c r="AJ196" s="56" t="e">
        <f ca="1">_xll.RiskPercentile($AJ$193,$AH196)</f>
        <v>#NAME?</v>
      </c>
      <c r="AK196" s="6"/>
      <c r="AL196" s="60" t="e">
        <f ca="1">_xll.RiskPercentile($C$203,$AH196)</f>
        <v>#NAME?</v>
      </c>
      <c r="AM196" s="110" t="e">
        <f ca="1">_xll.RiskPercentile($G$203,$AH196)</f>
        <v>#NAME?</v>
      </c>
      <c r="AN196" s="234" t="e">
        <f ca="1">_xll.RiskPercentile($K$203,$AH196)</f>
        <v>#NAME?</v>
      </c>
      <c r="AO196" s="65" t="e">
        <f ca="1">_xll.RiskPercentile($O$203,$AH196)</f>
        <v>#NAME?</v>
      </c>
      <c r="AP196" s="110" t="e">
        <f ca="1">_xll.RiskPercentile($S$203,$AH196)</f>
        <v>#NAME?</v>
      </c>
      <c r="AQ196" s="110" t="e">
        <f ca="1">_xll.RiskPercentile($W$203,$AH196)</f>
        <v>#NAME?</v>
      </c>
      <c r="AR196" s="110" t="e">
        <f ca="1">_xll.RiskPercentile($AA$203,$AH196)</f>
        <v>#NAME?</v>
      </c>
      <c r="AS196" s="110" t="e">
        <f ca="1">_xll.RiskPercentile($AE$203,$AH196)</f>
        <v>#NAME?</v>
      </c>
      <c r="AT196" s="275"/>
      <c r="AV196" s="70"/>
      <c r="AW196" s="70"/>
      <c r="AX196" s="70"/>
      <c r="AY196" s="70"/>
      <c r="AZ196" s="16">
        <v>0.504</v>
      </c>
      <c r="BA196" s="16">
        <f t="shared" ref="BA196:BA203" si="11">AZ196^2</f>
        <v>0.25401600000000002</v>
      </c>
      <c r="BB196" s="394">
        <f t="shared" ref="BB196:BB203" si="12">BA196/$BA$204</f>
        <v>0.58821241003695779</v>
      </c>
    </row>
    <row r="197" spans="2:54" s="2" customFormat="1" x14ac:dyDescent="0.25">
      <c r="B197" s="382"/>
      <c r="C197" s="4">
        <v>0.01</v>
      </c>
      <c r="D197" s="213" t="e">
        <f ca="1">_xll.RiskPercentile(C203,C197)</f>
        <v>#NAME?</v>
      </c>
      <c r="F197" s="385"/>
      <c r="G197" s="4">
        <v>0.01</v>
      </c>
      <c r="H197" s="152" t="e">
        <f ca="1">_xll.RiskPercentile(G203,G197)</f>
        <v>#NAME?</v>
      </c>
      <c r="J197" s="278"/>
      <c r="K197" s="4">
        <v>0.01</v>
      </c>
      <c r="L197" s="153" t="e">
        <f ca="1">_xll.RiskPercentile(K203,K197)</f>
        <v>#NAME?</v>
      </c>
      <c r="N197" s="390"/>
      <c r="O197" s="4">
        <v>0.01</v>
      </c>
      <c r="P197" s="153" t="e">
        <f ca="1">_xll.RiskPercentile(O203,O197)</f>
        <v>#NAME?</v>
      </c>
      <c r="R197" s="98"/>
      <c r="S197" s="4">
        <v>0.01</v>
      </c>
      <c r="T197" s="133" t="e">
        <f ca="1">_xll.RiskPercentile(S203,S197)</f>
        <v>#NAME?</v>
      </c>
      <c r="V197" s="98"/>
      <c r="W197" s="4">
        <v>0.01</v>
      </c>
      <c r="X197" s="133" t="e">
        <f ca="1">_xll.RiskPercentile(W203,W197)</f>
        <v>#NAME?</v>
      </c>
      <c r="Z197" s="98"/>
      <c r="AA197" s="4">
        <v>0.01</v>
      </c>
      <c r="AB197" s="256" t="e">
        <f ca="1">_xll.RiskPercentile(AA203,AA197)</f>
        <v>#NAME?</v>
      </c>
      <c r="AD197" s="384"/>
      <c r="AE197" s="4">
        <v>0.01</v>
      </c>
      <c r="AF197" s="259" t="e">
        <f ca="1">_xll.RiskPercentile(AE203,AE197)</f>
        <v>#NAME?</v>
      </c>
      <c r="AH197" s="111">
        <v>0.05</v>
      </c>
      <c r="AI197" s="16"/>
      <c r="AJ197" s="57" t="e">
        <f ca="1">_xll.RiskPercentile($AJ$193,$AH197)</f>
        <v>#NAME?</v>
      </c>
      <c r="AK197" s="6"/>
      <c r="AL197" s="61" t="e">
        <f ca="1">_xll.RiskPercentile($C$203,$AH197)</f>
        <v>#NAME?</v>
      </c>
      <c r="AM197" s="111" t="e">
        <f ca="1">_xll.RiskPercentile($G$203,$AH197)</f>
        <v>#NAME?</v>
      </c>
      <c r="AN197" s="235" t="e">
        <f ca="1">_xll.RiskPercentile($K$203,$AH197)</f>
        <v>#NAME?</v>
      </c>
      <c r="AO197" s="50" t="e">
        <f ca="1">_xll.RiskPercentile($O$203,$AH197)</f>
        <v>#NAME?</v>
      </c>
      <c r="AP197" s="111" t="e">
        <f ca="1">_xll.RiskPercentile($S$203,$AH197)</f>
        <v>#NAME?</v>
      </c>
      <c r="AQ197" s="111" t="e">
        <f ca="1">_xll.RiskPercentile($W$203,$AH197)</f>
        <v>#NAME?</v>
      </c>
      <c r="AR197" s="111" t="e">
        <f ca="1">_xll.RiskPercentile($AA$203,$AH197)</f>
        <v>#NAME?</v>
      </c>
      <c r="AS197" s="111" t="e">
        <f ca="1">_xll.RiskPercentile($AE$203,$AH197)</f>
        <v>#NAME?</v>
      </c>
      <c r="AT197" s="275"/>
      <c r="AV197" s="70"/>
      <c r="AW197" s="70"/>
      <c r="AX197" s="70"/>
      <c r="AY197" s="70"/>
      <c r="AZ197" s="16">
        <v>0.36799999999999999</v>
      </c>
      <c r="BA197" s="16">
        <f t="shared" si="11"/>
        <v>0.13542399999999999</v>
      </c>
      <c r="BB197" s="394">
        <f t="shared" si="12"/>
        <v>0.31359472402071115</v>
      </c>
    </row>
    <row r="198" spans="2:54" s="2" customFormat="1" x14ac:dyDescent="0.25">
      <c r="B198" s="382"/>
      <c r="C198" s="4">
        <v>0.25</v>
      </c>
      <c r="D198" s="213" t="e">
        <f ca="1">_xll.RiskPercentile(C203,C198)</f>
        <v>#NAME?</v>
      </c>
      <c r="F198" s="385"/>
      <c r="G198" s="4">
        <v>0.25</v>
      </c>
      <c r="H198" s="152" t="e">
        <f ca="1">_xll.RiskPercentile(G203,G198)</f>
        <v>#NAME?</v>
      </c>
      <c r="J198" s="278"/>
      <c r="K198" s="4">
        <v>0.25</v>
      </c>
      <c r="L198" s="153" t="e">
        <f ca="1">_xll.RiskPercentile(K203,K198)</f>
        <v>#NAME?</v>
      </c>
      <c r="N198" s="390"/>
      <c r="O198" s="4">
        <v>0.25</v>
      </c>
      <c r="P198" s="153" t="e">
        <f ca="1">_xll.RiskPercentile(O203,O198)</f>
        <v>#NAME?</v>
      </c>
      <c r="R198" s="98"/>
      <c r="S198" s="4">
        <v>0.25</v>
      </c>
      <c r="T198" s="133" t="e">
        <f ca="1">_xll.RiskPercentile(S203,S198)</f>
        <v>#NAME?</v>
      </c>
      <c r="V198" s="98"/>
      <c r="W198" s="4">
        <v>0.25</v>
      </c>
      <c r="X198" s="133" t="e">
        <f ca="1">_xll.RiskPercentile(W203,W198)</f>
        <v>#NAME?</v>
      </c>
      <c r="Z198" s="98"/>
      <c r="AA198" s="4">
        <v>0.25</v>
      </c>
      <c r="AB198" s="256" t="e">
        <f ca="1">_xll.RiskPercentile(AA203,AA198)</f>
        <v>#NAME?</v>
      </c>
      <c r="AD198" s="384"/>
      <c r="AE198" s="4">
        <v>0.25</v>
      </c>
      <c r="AF198" s="259" t="e">
        <f ca="1">_xll.RiskPercentile(AE203,AE198)</f>
        <v>#NAME?</v>
      </c>
      <c r="AH198" s="111">
        <v>0.1</v>
      </c>
      <c r="AI198" s="16"/>
      <c r="AJ198" s="57" t="e">
        <f ca="1">_xll.RiskPercentile($AJ$193,$AH198)</f>
        <v>#NAME?</v>
      </c>
      <c r="AK198" s="6"/>
      <c r="AL198" s="61" t="e">
        <f ca="1">_xll.RiskPercentile($C$203,$AH198)</f>
        <v>#NAME?</v>
      </c>
      <c r="AM198" s="111" t="e">
        <f ca="1">_xll.RiskPercentile($G$203,$AH198)</f>
        <v>#NAME?</v>
      </c>
      <c r="AN198" s="235" t="e">
        <f ca="1">_xll.RiskPercentile($K$203,$AH198)</f>
        <v>#NAME?</v>
      </c>
      <c r="AO198" s="50" t="e">
        <f ca="1">_xll.RiskPercentile($O$203,$AH198)</f>
        <v>#NAME?</v>
      </c>
      <c r="AP198" s="111" t="e">
        <f ca="1">_xll.RiskPercentile($S$203,$AH198)</f>
        <v>#NAME?</v>
      </c>
      <c r="AQ198" s="111" t="e">
        <f ca="1">_xll.RiskPercentile($W$203,$AH198)</f>
        <v>#NAME?</v>
      </c>
      <c r="AR198" s="111" t="e">
        <f ca="1">_xll.RiskPercentile($AA$203,$AH198)</f>
        <v>#NAME?</v>
      </c>
      <c r="AS198" s="111" t="e">
        <f ca="1">_xll.RiskPercentile($AE$203,$AH198)</f>
        <v>#NAME?</v>
      </c>
      <c r="AT198" s="275"/>
      <c r="AV198" s="70"/>
      <c r="AW198" s="70"/>
      <c r="AX198" s="70"/>
      <c r="AY198" s="70"/>
      <c r="AZ198" s="16">
        <v>0.20200000000000001</v>
      </c>
      <c r="BA198" s="16">
        <f t="shared" si="11"/>
        <v>4.0804000000000007E-2</v>
      </c>
      <c r="BB198" s="394">
        <f t="shared" si="12"/>
        <v>9.4487824306925663E-2</v>
      </c>
    </row>
    <row r="199" spans="2:54" s="2" customFormat="1" x14ac:dyDescent="0.25">
      <c r="B199" s="382"/>
      <c r="C199" s="4">
        <v>0.5</v>
      </c>
      <c r="D199" s="213" t="e">
        <f ca="1">_xll.RiskPercentile(C203,C199)</f>
        <v>#NAME?</v>
      </c>
      <c r="F199" s="385"/>
      <c r="G199" s="4">
        <v>0.5</v>
      </c>
      <c r="H199" s="152" t="e">
        <f ca="1">_xll.RiskPercentile(G203,G199)</f>
        <v>#NAME?</v>
      </c>
      <c r="J199" s="278"/>
      <c r="K199" s="4">
        <v>0.5</v>
      </c>
      <c r="L199" s="153" t="e">
        <f ca="1">_xll.RiskPercentile(K203,K199)</f>
        <v>#NAME?</v>
      </c>
      <c r="N199" s="390"/>
      <c r="O199" s="4">
        <v>0.5</v>
      </c>
      <c r="P199" s="153" t="e">
        <f ca="1">_xll.RiskPercentile(O203,O199)</f>
        <v>#NAME?</v>
      </c>
      <c r="R199" s="98"/>
      <c r="S199" s="4">
        <v>0.5</v>
      </c>
      <c r="T199" s="133" t="e">
        <f ca="1">_xll.RiskPercentile(S203,S199)</f>
        <v>#NAME?</v>
      </c>
      <c r="V199" s="98"/>
      <c r="W199" s="4">
        <v>0.5</v>
      </c>
      <c r="X199" s="133" t="e">
        <f ca="1">_xll.RiskPercentile(W203,W199)</f>
        <v>#NAME?</v>
      </c>
      <c r="Z199" s="98"/>
      <c r="AA199" s="4">
        <v>0.5</v>
      </c>
      <c r="AB199" s="256" t="e">
        <f ca="1">_xll.RiskPercentile(AA203,AA199)</f>
        <v>#NAME?</v>
      </c>
      <c r="AD199" s="384"/>
      <c r="AE199" s="4">
        <v>0.5</v>
      </c>
      <c r="AF199" s="259" t="e">
        <f ca="1">_xll.RiskPercentile(AE203,AE199)</f>
        <v>#NAME?</v>
      </c>
      <c r="AH199" s="111">
        <v>0.16600000000000001</v>
      </c>
      <c r="AI199" s="16"/>
      <c r="AJ199" s="57" t="e">
        <f ca="1">_xll.RiskPercentile($AJ$193,$AH199)</f>
        <v>#NAME?</v>
      </c>
      <c r="AK199" s="6"/>
      <c r="AL199" s="61" t="e">
        <f ca="1">_xll.RiskPercentile($C$203,$AH199)</f>
        <v>#NAME?</v>
      </c>
      <c r="AM199" s="111" t="e">
        <f ca="1">_xll.RiskPercentile($G$203,$AH199)</f>
        <v>#NAME?</v>
      </c>
      <c r="AN199" s="235" t="e">
        <f ca="1">_xll.RiskPercentile($K$203,$AH199)</f>
        <v>#NAME?</v>
      </c>
      <c r="AO199" s="50" t="e">
        <f ca="1">_xll.RiskPercentile($O$203,$AH199)</f>
        <v>#NAME?</v>
      </c>
      <c r="AP199" s="111" t="e">
        <f ca="1">_xll.RiskPercentile($S$203,$AH199)</f>
        <v>#NAME?</v>
      </c>
      <c r="AQ199" s="111" t="e">
        <f ca="1">_xll.RiskPercentile($W$203,$AH199)</f>
        <v>#NAME?</v>
      </c>
      <c r="AR199" s="111" t="e">
        <f ca="1">_xll.RiskPercentile($AA$203,$AH199)</f>
        <v>#NAME?</v>
      </c>
      <c r="AS199" s="111" t="e">
        <f ca="1">_xll.RiskPercentile($AE$203,$AH199)</f>
        <v>#NAME?</v>
      </c>
      <c r="AT199" s="275"/>
      <c r="AV199" s="70"/>
      <c r="AW199" s="70"/>
      <c r="AX199" s="70"/>
      <c r="AY199" s="70"/>
      <c r="AZ199" s="16">
        <v>0.04</v>
      </c>
      <c r="BA199" s="16">
        <f t="shared" si="11"/>
        <v>1.6000000000000001E-3</v>
      </c>
      <c r="BB199" s="394">
        <f t="shared" si="12"/>
        <v>3.7050416354053781E-3</v>
      </c>
    </row>
    <row r="200" spans="2:54" s="2" customFormat="1" x14ac:dyDescent="0.25">
      <c r="B200" s="382"/>
      <c r="C200" s="4">
        <v>0.75</v>
      </c>
      <c r="D200" s="213" t="e">
        <f ca="1">_xll.RiskPercentile(C203,C200)</f>
        <v>#NAME?</v>
      </c>
      <c r="F200" s="385"/>
      <c r="G200" s="4">
        <v>0.75</v>
      </c>
      <c r="H200" s="152" t="e">
        <f ca="1">_xll.RiskPercentile(G203,G200)</f>
        <v>#NAME?</v>
      </c>
      <c r="J200" s="278"/>
      <c r="K200" s="4">
        <v>0.75</v>
      </c>
      <c r="L200" s="153" t="e">
        <f ca="1">_xll.RiskPercentile(K203,K200)</f>
        <v>#NAME?</v>
      </c>
      <c r="N200" s="390"/>
      <c r="O200" s="4">
        <v>0.75</v>
      </c>
      <c r="P200" s="153" t="e">
        <f ca="1">_xll.RiskPercentile(O203,O200)</f>
        <v>#NAME?</v>
      </c>
      <c r="R200" s="98"/>
      <c r="S200" s="4">
        <v>0.75</v>
      </c>
      <c r="T200" s="133" t="e">
        <f ca="1">_xll.RiskPercentile(S203,S200)</f>
        <v>#NAME?</v>
      </c>
      <c r="V200" s="98"/>
      <c r="W200" s="4">
        <v>0.75</v>
      </c>
      <c r="X200" s="133" t="e">
        <f ca="1">_xll.RiskPercentile(W203,W200)</f>
        <v>#NAME?</v>
      </c>
      <c r="Z200" s="98"/>
      <c r="AA200" s="4">
        <v>0.75</v>
      </c>
      <c r="AB200" s="256" t="e">
        <f ca="1">_xll.RiskPercentile(AA203,AA200)</f>
        <v>#NAME?</v>
      </c>
      <c r="AD200" s="384"/>
      <c r="AE200" s="4">
        <v>0.75</v>
      </c>
      <c r="AF200" s="259" t="e">
        <f ca="1">_xll.RiskPercentile(AE203,AE200)</f>
        <v>#NAME?</v>
      </c>
      <c r="AH200" s="110">
        <v>0.25</v>
      </c>
      <c r="AI200" s="21"/>
      <c r="AJ200" s="56" t="e">
        <f ca="1">_xll.RiskPercentile($AJ$193,$AH200)</f>
        <v>#NAME?</v>
      </c>
      <c r="AK200" s="6"/>
      <c r="AL200" s="60" t="e">
        <f ca="1">_xll.RiskPercentile($C$203,$AH200)</f>
        <v>#NAME?</v>
      </c>
      <c r="AM200" s="110" t="e">
        <f ca="1">_xll.RiskPercentile($G$203,$AH200)</f>
        <v>#NAME?</v>
      </c>
      <c r="AN200" s="234" t="e">
        <f ca="1">_xll.RiskPercentile($K$203,$AH200)</f>
        <v>#NAME?</v>
      </c>
      <c r="AO200" s="65" t="e">
        <f ca="1">_xll.RiskPercentile($O$203,$AH200)</f>
        <v>#NAME?</v>
      </c>
      <c r="AP200" s="110" t="e">
        <f ca="1">_xll.RiskPercentile($S$203,$AH200)</f>
        <v>#NAME?</v>
      </c>
      <c r="AQ200" s="110" t="e">
        <f ca="1">_xll.RiskPercentile($W$203,$AH200)</f>
        <v>#NAME?</v>
      </c>
      <c r="AR200" s="110" t="e">
        <f ca="1">_xll.RiskPercentile($AA$203,$AH200)</f>
        <v>#NAME?</v>
      </c>
      <c r="AS200" s="110" t="e">
        <f ca="1">_xll.RiskPercentile($AE$203,$AH200)</f>
        <v>#NAME?</v>
      </c>
      <c r="AT200" s="275"/>
      <c r="AV200" s="70"/>
      <c r="AW200" s="70"/>
      <c r="AX200" s="70"/>
      <c r="AY200" s="70"/>
      <c r="AZ200" s="16">
        <v>0</v>
      </c>
      <c r="BA200" s="16">
        <f t="shared" si="11"/>
        <v>0</v>
      </c>
      <c r="BB200" s="394">
        <f t="shared" si="12"/>
        <v>0</v>
      </c>
    </row>
    <row r="201" spans="2:54" s="2" customFormat="1" x14ac:dyDescent="0.25">
      <c r="B201" s="382"/>
      <c r="C201" s="4">
        <v>0.99</v>
      </c>
      <c r="D201" s="213" t="e">
        <f ca="1">_xll.RiskPercentile(C203,C201)</f>
        <v>#NAME?</v>
      </c>
      <c r="F201" s="385"/>
      <c r="G201" s="4">
        <v>0.99</v>
      </c>
      <c r="H201" s="152" t="e">
        <f ca="1">_xll.RiskPercentile(G203,G201)</f>
        <v>#NAME?</v>
      </c>
      <c r="J201" s="278"/>
      <c r="K201" s="4">
        <v>0.99</v>
      </c>
      <c r="L201" s="153" t="e">
        <f ca="1">_xll.RiskPercentile(K203,K201)</f>
        <v>#NAME?</v>
      </c>
      <c r="N201" s="390"/>
      <c r="O201" s="4">
        <v>0.99</v>
      </c>
      <c r="P201" s="153" t="e">
        <f ca="1">_xll.RiskPercentile(O203,O201)</f>
        <v>#NAME?</v>
      </c>
      <c r="R201" s="98"/>
      <c r="S201" s="4">
        <v>0.99</v>
      </c>
      <c r="T201" s="133" t="e">
        <f ca="1">_xll.RiskPercentile(S203,S201)</f>
        <v>#NAME?</v>
      </c>
      <c r="V201" s="98"/>
      <c r="W201" s="4">
        <v>0.99</v>
      </c>
      <c r="X201" s="133" t="e">
        <f ca="1">_xll.RiskPercentile(W203,W201)</f>
        <v>#NAME?</v>
      </c>
      <c r="Z201" s="98"/>
      <c r="AA201" s="4">
        <v>0.99</v>
      </c>
      <c r="AB201" s="256" t="e">
        <f ca="1">_xll.RiskPercentile(AA203,AA201)</f>
        <v>#NAME?</v>
      </c>
      <c r="AD201" s="384"/>
      <c r="AE201" s="4">
        <v>0.99</v>
      </c>
      <c r="AF201" s="259" t="e">
        <f ca="1">_xll.RiskPercentile(AE203,AE201)</f>
        <v>#NAME?</v>
      </c>
      <c r="AH201" s="113">
        <v>0.33300000000000002</v>
      </c>
      <c r="AI201" s="18"/>
      <c r="AJ201" s="59" t="e">
        <f ca="1">_xll.RiskPercentile($AJ$193,$AH201)</f>
        <v>#NAME?</v>
      </c>
      <c r="AK201" s="7"/>
      <c r="AL201" s="63" t="e">
        <f ca="1">_xll.RiskPercentile($C$203,$AH201)</f>
        <v>#NAME?</v>
      </c>
      <c r="AM201" s="113" t="e">
        <f ca="1">_xll.RiskPercentile($G$203,$AH201)</f>
        <v>#NAME?</v>
      </c>
      <c r="AN201" s="236" t="e">
        <f ca="1">_xll.RiskPercentile($K$203,$AH201)</f>
        <v>#NAME?</v>
      </c>
      <c r="AO201" s="19" t="e">
        <f ca="1">_xll.RiskPercentile($O$203,$AH201)</f>
        <v>#NAME?</v>
      </c>
      <c r="AP201" s="113" t="e">
        <f ca="1">_xll.RiskPercentile($S$203,$AH201)</f>
        <v>#NAME?</v>
      </c>
      <c r="AQ201" s="113" t="e">
        <f ca="1">_xll.RiskPercentile($W$203,$AH201)</f>
        <v>#NAME?</v>
      </c>
      <c r="AR201" s="113" t="e">
        <f ca="1">_xll.RiskPercentile($AA$203,$AH201)</f>
        <v>#NAME?</v>
      </c>
      <c r="AS201" s="113" t="e">
        <f ca="1">_xll.RiskPercentile($AE$203,$AH201)</f>
        <v>#NAME?</v>
      </c>
      <c r="AT201" s="276"/>
      <c r="AV201" s="70"/>
      <c r="AW201" s="70"/>
      <c r="AX201" s="70"/>
      <c r="AY201" s="70"/>
      <c r="AZ201" s="16">
        <v>0</v>
      </c>
      <c r="BA201" s="16">
        <f t="shared" si="11"/>
        <v>0</v>
      </c>
      <c r="BB201" s="394">
        <f t="shared" si="12"/>
        <v>0</v>
      </c>
    </row>
    <row r="202" spans="2:54" s="2" customFormat="1" x14ac:dyDescent="0.25">
      <c r="B202" s="32"/>
      <c r="C202" s="1"/>
      <c r="D202" s="35"/>
      <c r="F202" s="32"/>
      <c r="G202" s="1"/>
      <c r="H202" s="35"/>
      <c r="J202" s="32"/>
      <c r="K202" s="1"/>
      <c r="L202" s="35"/>
      <c r="N202" s="32"/>
      <c r="O202" s="1"/>
      <c r="P202" s="35"/>
      <c r="R202" s="32"/>
      <c r="S202" s="1"/>
      <c r="T202" s="35"/>
      <c r="V202" s="32"/>
      <c r="W202" s="1"/>
      <c r="X202" s="35"/>
      <c r="Z202" s="32"/>
      <c r="AA202" s="1"/>
      <c r="AB202" s="35"/>
      <c r="AD202" s="32"/>
      <c r="AE202" s="1"/>
      <c r="AF202" s="35"/>
      <c r="AH202" s="112">
        <v>0.5</v>
      </c>
      <c r="AI202" s="24"/>
      <c r="AJ202" s="58" t="e">
        <f ca="1">_xll.RiskPercentile($AJ$193,$AH202)</f>
        <v>#NAME?</v>
      </c>
      <c r="AK202" s="7"/>
      <c r="AL202" s="62" t="e">
        <f ca="1">_xll.RiskPercentile($C$203,$AH202)</f>
        <v>#NAME?</v>
      </c>
      <c r="AM202" s="112" t="e">
        <f ca="1">_xll.RiskPercentile($G$203,$AH202)</f>
        <v>#NAME?</v>
      </c>
      <c r="AN202" s="237" t="e">
        <f ca="1">_xll.RiskPercentile($K$203,$AH202)</f>
        <v>#NAME?</v>
      </c>
      <c r="AO202" s="66" t="e">
        <f ca="1">_xll.RiskPercentile($O$203,$AH202)</f>
        <v>#NAME?</v>
      </c>
      <c r="AP202" s="112" t="e">
        <f ca="1">_xll.RiskPercentile($S$203,$AH202)</f>
        <v>#NAME?</v>
      </c>
      <c r="AQ202" s="112" t="e">
        <f ca="1">_xll.RiskPercentile($W$203,$AH202)</f>
        <v>#NAME?</v>
      </c>
      <c r="AR202" s="112" t="e">
        <f ca="1">_xll.RiskPercentile($AA$203,$AH202)</f>
        <v>#NAME?</v>
      </c>
      <c r="AS202" s="112" t="e">
        <f ca="1">_xll.RiskPercentile($AE$203,$AH202)</f>
        <v>#NAME?</v>
      </c>
      <c r="AT202" s="276"/>
      <c r="AV202" s="70"/>
      <c r="AW202" s="70"/>
      <c r="AX202" s="70"/>
      <c r="AY202" s="70"/>
      <c r="AZ202" s="16"/>
      <c r="BA202" s="16">
        <f t="shared" si="11"/>
        <v>0</v>
      </c>
      <c r="BB202" s="394">
        <f t="shared" si="12"/>
        <v>0</v>
      </c>
    </row>
    <row r="203" spans="2:54" s="2" customFormat="1" x14ac:dyDescent="0.25">
      <c r="B203" s="32" t="str">
        <f>B193</f>
        <v>C_N0_Import_Citrus</v>
      </c>
      <c r="C203" s="264" t="e">
        <f ca="1">A0!C203</f>
        <v>#NAME?</v>
      </c>
      <c r="D203" s="35" t="s">
        <v>325</v>
      </c>
      <c r="F203" s="32" t="str">
        <f>F193</f>
        <v>C_E1_Conv_t2Pcs</v>
      </c>
      <c r="G203" s="241">
        <f>A0!G203</f>
        <v>0.128</v>
      </c>
      <c r="H203" s="35" t="s">
        <v>325</v>
      </c>
      <c r="J203" s="32" t="str">
        <f>J193</f>
        <v>C_E2a_Inf_PreHarv</v>
      </c>
      <c r="K203" s="260" t="e">
        <f ca="1">A0!K203</f>
        <v>#NAME?</v>
      </c>
      <c r="L203" s="35" t="s">
        <v>325</v>
      </c>
      <c r="N203" s="32" t="str">
        <f>N193</f>
        <v>C_E2b_Surv_PostHarv</v>
      </c>
      <c r="O203" s="260" t="e">
        <f ca="1">A0!O203</f>
        <v>#NAME?</v>
      </c>
      <c r="P203" s="35" t="s">
        <v>325</v>
      </c>
      <c r="R203" s="32" t="str">
        <f>R193</f>
        <v>C_E2c_Surv_Cert</v>
      </c>
      <c r="S203" s="238" t="e">
        <f ca="1">A0!S203</f>
        <v>#NAME?</v>
      </c>
      <c r="T203" s="35" t="s">
        <v>325</v>
      </c>
      <c r="V203" s="32" t="str">
        <f>V193</f>
        <v>C_E3_Surv_Transp</v>
      </c>
      <c r="W203" s="238">
        <f>A0!W203</f>
        <v>1</v>
      </c>
      <c r="X203" s="35" t="s">
        <v>325</v>
      </c>
      <c r="Z203" s="32" t="str">
        <f>Z193</f>
        <v>C_E4_Surv_Insp</v>
      </c>
      <c r="AA203" s="257" t="e">
        <f ca="1">A0!AA203</f>
        <v>#NAME?</v>
      </c>
      <c r="AB203" s="35" t="s">
        <v>325</v>
      </c>
      <c r="AD203" s="32" t="str">
        <f>AD193</f>
        <v>C_E5_Prop_Host</v>
      </c>
      <c r="AE203" s="261" t="e">
        <f ca="1">A0!AE203</f>
        <v>#NAME?</v>
      </c>
      <c r="AF203" s="35" t="s">
        <v>325</v>
      </c>
      <c r="AH203" s="113">
        <v>0.66700000000000004</v>
      </c>
      <c r="AI203" s="18"/>
      <c r="AJ203" s="59" t="e">
        <f ca="1">_xll.RiskPercentile($AJ$193,$AH203)</f>
        <v>#NAME?</v>
      </c>
      <c r="AK203" s="7"/>
      <c r="AL203" s="63" t="e">
        <f ca="1">_xll.RiskPercentile($C$203,$AH203)</f>
        <v>#NAME?</v>
      </c>
      <c r="AM203" s="113" t="e">
        <f ca="1">_xll.RiskPercentile($G$203,$AH203)</f>
        <v>#NAME?</v>
      </c>
      <c r="AN203" s="236" t="e">
        <f ca="1">_xll.RiskPercentile($K$203,$AH203)</f>
        <v>#NAME?</v>
      </c>
      <c r="AO203" s="19" t="e">
        <f ca="1">_xll.RiskPercentile($O$203,$AH203)</f>
        <v>#NAME?</v>
      </c>
      <c r="AP203" s="113" t="e">
        <f ca="1">_xll.RiskPercentile($S$203,$AH203)</f>
        <v>#NAME?</v>
      </c>
      <c r="AQ203" s="113" t="e">
        <f ca="1">_xll.RiskPercentile($W$203,$AH203)</f>
        <v>#NAME?</v>
      </c>
      <c r="AR203" s="113" t="e">
        <f ca="1">_xll.RiskPercentile($AA$203,$AH203)</f>
        <v>#NAME?</v>
      </c>
      <c r="AS203" s="113" t="e">
        <f ca="1">_xll.RiskPercentile($AE$203,$AH203)</f>
        <v>#NAME?</v>
      </c>
      <c r="AT203" s="276"/>
      <c r="AV203" s="70"/>
      <c r="AW203" s="70"/>
      <c r="AX203" s="70"/>
      <c r="AY203" s="70"/>
      <c r="AZ203" s="16"/>
      <c r="BA203" s="16">
        <f t="shared" si="11"/>
        <v>0</v>
      </c>
      <c r="BB203" s="394">
        <f t="shared" si="12"/>
        <v>0</v>
      </c>
    </row>
    <row r="204" spans="2:54" s="2" customFormat="1" x14ac:dyDescent="0.25">
      <c r="B204" s="36"/>
      <c r="C204" s="6"/>
      <c r="D204" s="28"/>
      <c r="F204" s="36"/>
      <c r="G204" s="37"/>
      <c r="H204" s="38"/>
      <c r="J204" s="36"/>
      <c r="K204" s="37"/>
      <c r="L204" s="38"/>
      <c r="N204" s="39"/>
      <c r="O204" s="104"/>
      <c r="P204" s="38"/>
      <c r="R204" s="36"/>
      <c r="S204" s="37"/>
      <c r="T204" s="38"/>
      <c r="V204" s="36"/>
      <c r="W204" s="37"/>
      <c r="X204" s="38"/>
      <c r="Z204" s="36"/>
      <c r="AA204" s="37"/>
      <c r="AB204" s="38"/>
      <c r="AD204" s="36"/>
      <c r="AE204" s="37"/>
      <c r="AF204" s="38"/>
      <c r="AH204" s="110">
        <v>0.75</v>
      </c>
      <c r="AI204" s="21"/>
      <c r="AJ204" s="56" t="e">
        <f ca="1">_xll.RiskPercentile($AJ$193,$AH204)</f>
        <v>#NAME?</v>
      </c>
      <c r="AK204" s="6"/>
      <c r="AL204" s="60" t="e">
        <f ca="1">_xll.RiskPercentile($C$203,$AH204)</f>
        <v>#NAME?</v>
      </c>
      <c r="AM204" s="110" t="e">
        <f ca="1">_xll.RiskPercentile($G$203,$AH204)</f>
        <v>#NAME?</v>
      </c>
      <c r="AN204" s="234" t="e">
        <f ca="1">_xll.RiskPercentile($K$203,$AH204)</f>
        <v>#NAME?</v>
      </c>
      <c r="AO204" s="65" t="e">
        <f ca="1">_xll.RiskPercentile($O$203,$AH204)</f>
        <v>#NAME?</v>
      </c>
      <c r="AP204" s="110" t="e">
        <f ca="1">_xll.RiskPercentile($S$203,$AH204)</f>
        <v>#NAME?</v>
      </c>
      <c r="AQ204" s="110" t="e">
        <f ca="1">_xll.RiskPercentile($W$203,$AH204)</f>
        <v>#NAME?</v>
      </c>
      <c r="AR204" s="110" t="e">
        <f ca="1">_xll.RiskPercentile($AA$203,$AH204)</f>
        <v>#NAME?</v>
      </c>
      <c r="AS204" s="110" t="e">
        <f ca="1">_xll.RiskPercentile($AE$203,$AH204)</f>
        <v>#NAME?</v>
      </c>
      <c r="AT204" s="275"/>
      <c r="AV204" s="70" t="s">
        <v>104</v>
      </c>
      <c r="AW204" s="70"/>
      <c r="AX204" s="70"/>
      <c r="AY204" s="70"/>
      <c r="AZ204" s="70" t="s">
        <v>105</v>
      </c>
      <c r="BA204" s="72">
        <f>SUM(BA196:BA203)</f>
        <v>0.43184400000000001</v>
      </c>
      <c r="BB204" s="395">
        <f>BA204/$BA$204</f>
        <v>1</v>
      </c>
    </row>
    <row r="205" spans="2:54" s="2" customFormat="1" x14ac:dyDescent="0.25">
      <c r="B205" s="36"/>
      <c r="C205" s="37"/>
      <c r="D205" s="38"/>
      <c r="F205" s="39"/>
      <c r="G205" s="6"/>
      <c r="H205" s="38"/>
      <c r="J205" s="39"/>
      <c r="K205" s="6"/>
      <c r="L205" s="38"/>
      <c r="N205" s="39"/>
      <c r="O205" s="103"/>
      <c r="P205" s="38"/>
      <c r="R205" s="98"/>
      <c r="S205" s="9"/>
      <c r="T205" s="38"/>
      <c r="V205" s="98"/>
      <c r="W205" s="9"/>
      <c r="X205" s="38"/>
      <c r="Z205" s="98"/>
      <c r="AA205" s="9"/>
      <c r="AB205" s="38"/>
      <c r="AD205" s="98"/>
      <c r="AE205" s="9"/>
      <c r="AF205" s="38"/>
      <c r="AH205" s="111">
        <v>0.83299999999999996</v>
      </c>
      <c r="AI205" s="16"/>
      <c r="AJ205" s="57" t="e">
        <f ca="1">_xll.RiskPercentile($AJ$193,$AH205)</f>
        <v>#NAME?</v>
      </c>
      <c r="AK205" s="6"/>
      <c r="AL205" s="61" t="e">
        <f ca="1">_xll.RiskPercentile($C$203,$AH205)</f>
        <v>#NAME?</v>
      </c>
      <c r="AM205" s="111" t="e">
        <f ca="1">_xll.RiskPercentile($G$203,$AH205)</f>
        <v>#NAME?</v>
      </c>
      <c r="AN205" s="235" t="e">
        <f ca="1">_xll.RiskPercentile($K$203,$AH205)</f>
        <v>#NAME?</v>
      </c>
      <c r="AO205" s="50" t="e">
        <f ca="1">_xll.RiskPercentile($O$203,$AH205)</f>
        <v>#NAME?</v>
      </c>
      <c r="AP205" s="111" t="e">
        <f ca="1">_xll.RiskPercentile($S$203,$AH205)</f>
        <v>#NAME?</v>
      </c>
      <c r="AQ205" s="111" t="e">
        <f ca="1">_xll.RiskPercentile($W$203,$AH205)</f>
        <v>#NAME?</v>
      </c>
      <c r="AR205" s="111" t="e">
        <f ca="1">_xll.RiskPercentile($AA$203,$AH205)</f>
        <v>#NAME?</v>
      </c>
      <c r="AS205" s="111" t="e">
        <f ca="1">_xll.RiskPercentile($AE$203,$AH205)</f>
        <v>#NAME?</v>
      </c>
      <c r="AT205" s="275"/>
      <c r="AV205" s="67"/>
      <c r="AW205" s="67"/>
      <c r="AX205" s="67"/>
      <c r="AY205" s="67"/>
      <c r="AZ205" s="67"/>
      <c r="BA205" s="67"/>
      <c r="BB205" s="67"/>
    </row>
    <row r="206" spans="2:54" s="2" customFormat="1" x14ac:dyDescent="0.25">
      <c r="B206" s="39"/>
      <c r="C206" s="6"/>
      <c r="D206" s="28"/>
      <c r="F206" s="39"/>
      <c r="G206" s="6"/>
      <c r="H206" s="38"/>
      <c r="J206" s="39"/>
      <c r="K206" s="6"/>
      <c r="L206" s="38"/>
      <c r="N206" s="32"/>
      <c r="O206" s="9"/>
      <c r="P206" s="102"/>
      <c r="R206" s="98"/>
      <c r="S206" s="9"/>
      <c r="T206" s="38"/>
      <c r="V206" s="98"/>
      <c r="W206" s="9"/>
      <c r="X206" s="38"/>
      <c r="Z206" s="98"/>
      <c r="AA206" s="9"/>
      <c r="AB206" s="38"/>
      <c r="AD206" s="98"/>
      <c r="AE206" s="9"/>
      <c r="AF206" s="38"/>
      <c r="AH206" s="111">
        <v>0.9</v>
      </c>
      <c r="AI206" s="16"/>
      <c r="AJ206" s="57" t="e">
        <f ca="1">_xll.RiskPercentile($AJ$193,$AH206)</f>
        <v>#NAME?</v>
      </c>
      <c r="AK206" s="6"/>
      <c r="AL206" s="61" t="e">
        <f ca="1">_xll.RiskPercentile($C$203,$AH206)</f>
        <v>#NAME?</v>
      </c>
      <c r="AM206" s="111" t="e">
        <f ca="1">_xll.RiskPercentile($G$203,$AH206)</f>
        <v>#NAME?</v>
      </c>
      <c r="AN206" s="235" t="e">
        <f ca="1">_xll.RiskPercentile($K$203,$AH206)</f>
        <v>#NAME?</v>
      </c>
      <c r="AO206" s="50" t="e">
        <f ca="1">_xll.RiskPercentile($O$203,$AH206)</f>
        <v>#NAME?</v>
      </c>
      <c r="AP206" s="111" t="e">
        <f ca="1">_xll.RiskPercentile($S$203,$AH206)</f>
        <v>#NAME?</v>
      </c>
      <c r="AQ206" s="111" t="e">
        <f ca="1">_xll.RiskPercentile($W$203,$AH206)</f>
        <v>#NAME?</v>
      </c>
      <c r="AR206" s="111" t="e">
        <f ca="1">_xll.RiskPercentile($AA$203,$AH206)</f>
        <v>#NAME?</v>
      </c>
      <c r="AS206" s="111" t="e">
        <f ca="1">_xll.RiskPercentile($AE$203,$AH206)</f>
        <v>#NAME?</v>
      </c>
      <c r="AT206" s="275"/>
      <c r="AV206" s="67"/>
      <c r="AW206" s="67"/>
      <c r="AX206" s="67"/>
      <c r="AY206" s="67"/>
      <c r="AZ206" s="67"/>
      <c r="BA206" s="67"/>
      <c r="BB206" s="67"/>
    </row>
    <row r="207" spans="2:54" s="2" customFormat="1" x14ac:dyDescent="0.25">
      <c r="B207" s="39"/>
      <c r="C207" s="6"/>
      <c r="D207" s="28"/>
      <c r="F207" s="39"/>
      <c r="G207" s="6"/>
      <c r="H207" s="38"/>
      <c r="J207" s="39"/>
      <c r="K207" s="6"/>
      <c r="L207" s="38"/>
      <c r="N207" s="39"/>
      <c r="O207" s="149"/>
      <c r="P207" s="102"/>
      <c r="R207" s="98"/>
      <c r="S207" s="9"/>
      <c r="T207" s="38"/>
      <c r="V207" s="98"/>
      <c r="W207" s="9"/>
      <c r="X207" s="38"/>
      <c r="Z207" s="98"/>
      <c r="AA207" s="9"/>
      <c r="AB207" s="38"/>
      <c r="AD207" s="98"/>
      <c r="AE207" s="9"/>
      <c r="AF207" s="38"/>
      <c r="AH207" s="111">
        <v>0.95</v>
      </c>
      <c r="AI207" s="16"/>
      <c r="AJ207" s="57" t="e">
        <f ca="1">_xll.RiskPercentile($AJ$193,$AH207)</f>
        <v>#NAME?</v>
      </c>
      <c r="AK207" s="6"/>
      <c r="AL207" s="61" t="e">
        <f ca="1">_xll.RiskPercentile($C$203,$AH207)</f>
        <v>#NAME?</v>
      </c>
      <c r="AM207" s="111" t="e">
        <f ca="1">_xll.RiskPercentile($G$203,$AH207)</f>
        <v>#NAME?</v>
      </c>
      <c r="AN207" s="235" t="e">
        <f ca="1">_xll.RiskPercentile($K$203,$AH207)</f>
        <v>#NAME?</v>
      </c>
      <c r="AO207" s="50" t="e">
        <f ca="1">_xll.RiskPercentile($O$203,$AH207)</f>
        <v>#NAME?</v>
      </c>
      <c r="AP207" s="111" t="e">
        <f ca="1">_xll.RiskPercentile($S$203,$AH207)</f>
        <v>#NAME?</v>
      </c>
      <c r="AQ207" s="111" t="e">
        <f ca="1">_xll.RiskPercentile($W$203,$AH207)</f>
        <v>#NAME?</v>
      </c>
      <c r="AR207" s="111" t="e">
        <f ca="1">_xll.RiskPercentile($AA$203,$AH207)</f>
        <v>#NAME?</v>
      </c>
      <c r="AS207" s="111" t="e">
        <f ca="1">_xll.RiskPercentile($AE$203,$AH207)</f>
        <v>#NAME?</v>
      </c>
      <c r="AT207" s="275"/>
      <c r="AV207" s="67"/>
      <c r="AW207" s="67"/>
      <c r="AX207" s="67"/>
      <c r="AY207" s="67"/>
      <c r="AZ207" s="67"/>
      <c r="BA207" s="67"/>
      <c r="BB207" s="67"/>
    </row>
    <row r="208" spans="2:54" s="2" customFormat="1" x14ac:dyDescent="0.25">
      <c r="B208" s="39"/>
      <c r="C208" s="6"/>
      <c r="D208" s="28"/>
      <c r="F208" s="39"/>
      <c r="G208" s="6"/>
      <c r="H208" s="38"/>
      <c r="J208" s="39"/>
      <c r="K208" s="6"/>
      <c r="L208" s="38"/>
      <c r="N208" s="39"/>
      <c r="O208" s="150"/>
      <c r="P208" s="102"/>
      <c r="R208" s="98"/>
      <c r="S208" s="9"/>
      <c r="T208" s="38"/>
      <c r="V208" s="98"/>
      <c r="W208" s="9"/>
      <c r="X208" s="38"/>
      <c r="Z208" s="98"/>
      <c r="AA208" s="9"/>
      <c r="AB208" s="38"/>
      <c r="AD208" s="98"/>
      <c r="AE208" s="9"/>
      <c r="AF208" s="38"/>
      <c r="AH208" s="110">
        <v>0.99</v>
      </c>
      <c r="AI208" s="21"/>
      <c r="AJ208" s="56" t="e">
        <f ca="1">_xll.RiskPercentile($AJ$193,$AH208)</f>
        <v>#NAME?</v>
      </c>
      <c r="AK208" s="6"/>
      <c r="AL208" s="60" t="e">
        <f ca="1">_xll.RiskPercentile($C$203,$AH208)</f>
        <v>#NAME?</v>
      </c>
      <c r="AM208" s="110" t="e">
        <f ca="1">_xll.RiskPercentile($G$203,$AH208)</f>
        <v>#NAME?</v>
      </c>
      <c r="AN208" s="234" t="e">
        <f ca="1">_xll.RiskPercentile($K$203,$AH208)</f>
        <v>#NAME?</v>
      </c>
      <c r="AO208" s="65" t="e">
        <f ca="1">_xll.RiskPercentile($O$203,$AH208)</f>
        <v>#NAME?</v>
      </c>
      <c r="AP208" s="110" t="e">
        <f ca="1">_xll.RiskPercentile($S$203,$AH208)</f>
        <v>#NAME?</v>
      </c>
      <c r="AQ208" s="110" t="e">
        <f ca="1">_xll.RiskPercentile($W$203,$AH208)</f>
        <v>#NAME?</v>
      </c>
      <c r="AR208" s="110" t="e">
        <f ca="1">_xll.RiskPercentile($AA$203,$AH208)</f>
        <v>#NAME?</v>
      </c>
      <c r="AS208" s="110" t="e">
        <f ca="1">_xll.RiskPercentile($AE$203,$AH208)</f>
        <v>#NAME?</v>
      </c>
      <c r="AT208" s="275"/>
      <c r="AV208" s="67"/>
      <c r="AW208" s="67"/>
      <c r="AX208" s="67"/>
      <c r="AY208" s="67"/>
      <c r="AZ208" s="67"/>
      <c r="BA208" s="67"/>
      <c r="BB208" s="67"/>
    </row>
    <row r="209" spans="1:56" s="2" customFormat="1" x14ac:dyDescent="0.25">
      <c r="B209" s="39"/>
      <c r="C209" s="6"/>
      <c r="D209" s="28"/>
      <c r="F209" s="39"/>
      <c r="G209" s="6"/>
      <c r="H209" s="38"/>
      <c r="J209" s="39"/>
      <c r="K209" s="6"/>
      <c r="L209" s="38"/>
      <c r="N209" s="105"/>
      <c r="O209" s="108"/>
      <c r="P209" s="102"/>
      <c r="R209" s="98"/>
      <c r="S209" s="9"/>
      <c r="T209" s="38"/>
      <c r="V209" s="98"/>
      <c r="W209" s="9"/>
      <c r="X209" s="38"/>
      <c r="Z209" s="98"/>
      <c r="AA209" s="9"/>
      <c r="AB209" s="38"/>
      <c r="AD209" s="98"/>
      <c r="AE209" s="9"/>
      <c r="AF209" s="38"/>
      <c r="AH209" s="17" t="s">
        <v>110</v>
      </c>
      <c r="AI209" s="18"/>
      <c r="AJ209" s="59" t="e">
        <f ca="1">_xll.RiskMean($AJ$193)</f>
        <v>#NAME?</v>
      </c>
      <c r="AK209" s="7"/>
      <c r="AL209" s="63" t="e">
        <f ca="1">_xll.RiskMean($C$203)</f>
        <v>#NAME?</v>
      </c>
      <c r="AM209" s="113" t="e">
        <f ca="1">_xll.RiskMean($G$203)</f>
        <v>#NAME?</v>
      </c>
      <c r="AN209" s="236" t="e">
        <f ca="1">_xll.RiskMean($K$203)</f>
        <v>#NAME?</v>
      </c>
      <c r="AO209" s="19" t="e">
        <f ca="1">_xll.RiskMean($O$203)</f>
        <v>#NAME?</v>
      </c>
      <c r="AP209" s="113" t="e">
        <f ca="1">_xll.RiskMean($S$203)</f>
        <v>#NAME?</v>
      </c>
      <c r="AQ209" s="113" t="e">
        <f ca="1">_xll.RiskMean($W$203)</f>
        <v>#NAME?</v>
      </c>
      <c r="AR209" s="113" t="e">
        <f ca="1">_xll.RiskMean($AA$203)</f>
        <v>#NAME?</v>
      </c>
      <c r="AS209" s="113" t="e">
        <f ca="1">_xll.RiskMean($AE$203)</f>
        <v>#NAME?</v>
      </c>
      <c r="AT209" s="276"/>
      <c r="AV209" s="67"/>
      <c r="AW209" s="67"/>
      <c r="AX209" s="67"/>
      <c r="AY209" s="67"/>
      <c r="AZ209" s="67"/>
      <c r="BA209" s="67"/>
      <c r="BB209" s="67"/>
    </row>
    <row r="210" spans="1:56" s="2" customFormat="1" x14ac:dyDescent="0.25">
      <c r="B210" s="39"/>
      <c r="C210" s="6"/>
      <c r="D210" s="28"/>
      <c r="F210" s="39"/>
      <c r="G210" s="6"/>
      <c r="H210" s="28"/>
      <c r="J210" s="39"/>
      <c r="K210" s="6"/>
      <c r="L210" s="28"/>
      <c r="N210" s="107"/>
      <c r="O210" s="151"/>
      <c r="P210" s="106"/>
      <c r="R210" s="39"/>
      <c r="S210" s="6"/>
      <c r="T210" s="28"/>
      <c r="V210" s="39"/>
      <c r="W210" s="6"/>
      <c r="X210" s="28"/>
      <c r="Z210" s="39"/>
      <c r="AA210" s="6"/>
      <c r="AB210" s="28"/>
      <c r="AD210" s="39"/>
      <c r="AE210" s="6"/>
      <c r="AF210" s="28"/>
      <c r="AH210" s="17" t="s">
        <v>111</v>
      </c>
      <c r="AI210" s="18"/>
      <c r="AJ210" s="59" t="e">
        <f ca="1">_xll.RiskStdDev($AJ$193)</f>
        <v>#NAME?</v>
      </c>
      <c r="AK210" s="7"/>
      <c r="AL210" s="63" t="e">
        <f ca="1">_xll.RiskStdDev($C$203)</f>
        <v>#NAME?</v>
      </c>
      <c r="AM210" s="113" t="e">
        <f ca="1">_xll.RiskStdDev($G$203)</f>
        <v>#NAME?</v>
      </c>
      <c r="AN210" s="236" t="e">
        <f ca="1">_xll.RiskStdDev($K$203)</f>
        <v>#NAME?</v>
      </c>
      <c r="AO210" s="19" t="e">
        <f ca="1">_xll.RiskStdDev($O$203)</f>
        <v>#NAME?</v>
      </c>
      <c r="AP210" s="113" t="e">
        <f ca="1">_xll.RiskStdDev($S$203)</f>
        <v>#NAME?</v>
      </c>
      <c r="AQ210" s="113" t="e">
        <f ca="1">_xll.RiskStdDev($W$203)</f>
        <v>#NAME?</v>
      </c>
      <c r="AR210" s="113" t="e">
        <f ca="1">_xll.RiskStdDev($AA$203)</f>
        <v>#NAME?</v>
      </c>
      <c r="AS210" s="113" t="e">
        <f ca="1">_xll.RiskStdDev($AE$203)</f>
        <v>#NAME?</v>
      </c>
      <c r="AT210" s="276"/>
      <c r="AV210" s="67"/>
      <c r="AW210" s="67"/>
      <c r="AX210" s="67"/>
      <c r="AY210" s="67"/>
      <c r="AZ210" s="67"/>
      <c r="BA210" s="67"/>
      <c r="BB210" s="67"/>
    </row>
    <row r="211" spans="1:56" s="2" customFormat="1" x14ac:dyDescent="0.25">
      <c r="B211" s="164"/>
      <c r="C211" s="165"/>
      <c r="D211" s="166"/>
      <c r="F211" s="164"/>
      <c r="G211" s="165"/>
      <c r="H211" s="166"/>
      <c r="J211" s="164"/>
      <c r="K211" s="165"/>
      <c r="L211" s="166"/>
      <c r="N211" s="105"/>
      <c r="O211" s="9"/>
      <c r="P211" s="102"/>
      <c r="R211" s="164"/>
      <c r="S211" s="165"/>
      <c r="T211" s="166"/>
      <c r="V211" s="164"/>
      <c r="W211" s="165"/>
      <c r="X211" s="166"/>
      <c r="Z211" s="164"/>
      <c r="AA211" s="165"/>
      <c r="AB211" s="166"/>
      <c r="AD211" s="164"/>
      <c r="AE211" s="165"/>
      <c r="AF211" s="166"/>
      <c r="AH211" s="37"/>
      <c r="AI211" s="37"/>
      <c r="AJ211" s="37"/>
      <c r="AK211" s="6"/>
      <c r="AL211" s="37"/>
      <c r="AM211" s="37"/>
      <c r="AN211" s="37"/>
      <c r="AO211" s="37"/>
      <c r="AP211" s="37"/>
      <c r="AQ211" s="37"/>
      <c r="AR211" s="37"/>
      <c r="AS211" s="37"/>
      <c r="AT211" s="178"/>
      <c r="AV211" s="67"/>
      <c r="AW211" s="67"/>
      <c r="AX211" s="67"/>
      <c r="AY211" s="67"/>
      <c r="AZ211" s="67"/>
      <c r="BA211" s="67"/>
      <c r="BB211" s="67"/>
    </row>
    <row r="212" spans="1:56" s="2" customFormat="1" x14ac:dyDescent="0.25">
      <c r="B212" s="39"/>
      <c r="C212" s="6"/>
      <c r="D212" s="28"/>
      <c r="F212" s="36"/>
      <c r="G212" s="37"/>
      <c r="H212" s="38"/>
      <c r="J212" s="36"/>
      <c r="K212" s="37"/>
      <c r="L212" s="38"/>
      <c r="N212" s="100"/>
      <c r="O212" s="101"/>
      <c r="P212" s="102"/>
      <c r="R212" s="233"/>
      <c r="S212" s="37"/>
      <c r="T212" s="38"/>
      <c r="V212" s="36"/>
      <c r="W212" s="37"/>
      <c r="X212" s="38"/>
      <c r="Z212" s="36"/>
      <c r="AA212" s="37"/>
      <c r="AB212" s="38"/>
      <c r="AD212" s="36"/>
      <c r="AE212" s="37"/>
      <c r="AF212" s="38"/>
      <c r="AR212" s="79"/>
    </row>
    <row r="213" spans="1:56" s="25" customFormat="1" ht="211.5" customHeight="1" x14ac:dyDescent="0.25">
      <c r="B213" s="41" t="e">
        <f ca="1">_xll.RiskResultsGraph(C203,B213:D213)</f>
        <v>#NAME?</v>
      </c>
      <c r="C213" s="42"/>
      <c r="D213" s="43"/>
      <c r="F213" s="41" t="e">
        <f ca="1">_xll.RiskResultsGraph(G203,F213:H213)</f>
        <v>#NAME?</v>
      </c>
      <c r="G213" s="42"/>
      <c r="H213" s="43"/>
      <c r="J213" s="41" t="e">
        <f ca="1">_xll.RiskResultsGraph(K203,J213:L213)</f>
        <v>#NAME?</v>
      </c>
      <c r="K213" s="42"/>
      <c r="L213" s="43"/>
      <c r="N213" s="41" t="e">
        <f ca="1">_xll.RiskResultsGraph(O203,N213:P213)</f>
        <v>#NAME?</v>
      </c>
      <c r="O213" s="42"/>
      <c r="P213" s="43"/>
      <c r="R213" s="41" t="e">
        <f ca="1">_xll.RiskResultsGraph(S203,R213:T213)</f>
        <v>#NAME?</v>
      </c>
      <c r="S213" s="42"/>
      <c r="T213" s="43"/>
      <c r="V213" s="41" t="e">
        <f ca="1">_xll.RiskResultsGraph(W203,V213:X213)</f>
        <v>#NAME?</v>
      </c>
      <c r="W213" s="42"/>
      <c r="X213" s="43"/>
      <c r="Z213" s="41" t="e">
        <f ca="1">_xll.RiskResultsGraph(AA203,Z213:AB213)</f>
        <v>#NAME?</v>
      </c>
      <c r="AA213" s="42"/>
      <c r="AB213" s="43"/>
      <c r="AD213" s="41" t="e">
        <f ca="1">_xll.RiskResultsGraph(AE203,AD213:AF213)</f>
        <v>#NAME?</v>
      </c>
      <c r="AE213" s="42"/>
      <c r="AF213" s="43"/>
      <c r="AH213" s="265" t="e">
        <f ca="1">_xll.RiskResultsGraph(AJ193,AH213:AK213)</f>
        <v>#NAME?</v>
      </c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V213" s="73"/>
      <c r="AW213" s="73"/>
      <c r="AX213" s="73"/>
      <c r="AY213" s="73"/>
      <c r="AZ213" s="73"/>
      <c r="BA213" s="73"/>
      <c r="BB213" s="73"/>
    </row>
    <row r="214" spans="1:56" s="2" customFormat="1" ht="211.5" customHeight="1" x14ac:dyDescent="0.25">
      <c r="B214" s="36"/>
      <c r="C214" s="37"/>
      <c r="D214" s="38"/>
      <c r="F214" s="36"/>
      <c r="G214" s="37"/>
      <c r="H214" s="38"/>
      <c r="J214" s="36"/>
      <c r="K214" s="37"/>
      <c r="L214" s="38"/>
      <c r="N214" s="36"/>
      <c r="O214" s="37"/>
      <c r="P214" s="38"/>
      <c r="R214" s="36"/>
      <c r="S214" s="37"/>
      <c r="T214" s="38"/>
      <c r="V214" s="36"/>
      <c r="W214" s="37"/>
      <c r="X214" s="38"/>
      <c r="Z214" s="36"/>
      <c r="AA214" s="37"/>
      <c r="AB214" s="38"/>
      <c r="AD214" s="36"/>
      <c r="AE214" s="37"/>
      <c r="AF214" s="3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V214" s="67"/>
      <c r="AW214" s="67"/>
      <c r="AX214" s="67"/>
      <c r="AY214" s="67"/>
      <c r="AZ214" s="67"/>
      <c r="BA214" s="67"/>
      <c r="BB214" s="67"/>
    </row>
    <row r="215" spans="1:56" s="2" customFormat="1" x14ac:dyDescent="0.25">
      <c r="B215" s="44"/>
      <c r="C215" s="30"/>
      <c r="D215" s="31"/>
      <c r="F215" s="44"/>
      <c r="G215" s="30"/>
      <c r="H215" s="31"/>
      <c r="J215" s="44"/>
      <c r="K215" s="30"/>
      <c r="L215" s="31"/>
      <c r="N215" s="44"/>
      <c r="O215" s="30"/>
      <c r="P215" s="31"/>
      <c r="R215" s="44"/>
      <c r="S215" s="30"/>
      <c r="T215" s="31"/>
      <c r="V215" s="44"/>
      <c r="W215" s="30"/>
      <c r="X215" s="31"/>
      <c r="Z215" s="44"/>
      <c r="AA215" s="30"/>
      <c r="AB215" s="31"/>
      <c r="AD215" s="44"/>
      <c r="AE215" s="30"/>
      <c r="AF215" s="31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V215" s="67"/>
      <c r="AW215" s="67"/>
      <c r="AX215" s="67"/>
      <c r="AY215" s="67"/>
      <c r="AZ215" s="67"/>
      <c r="BA215" s="67"/>
      <c r="BB215" s="67"/>
    </row>
    <row r="216" spans="1:56" s="2" customFormat="1" x14ac:dyDescent="0.25">
      <c r="B216" s="10"/>
      <c r="F216" s="10"/>
      <c r="J216" s="10"/>
      <c r="N216" s="10"/>
      <c r="R216" s="10"/>
      <c r="V216" s="10"/>
      <c r="Z216" s="10"/>
      <c r="AD216" s="10"/>
      <c r="AH216" s="10"/>
      <c r="AL216" s="10"/>
      <c r="AM216" s="10"/>
      <c r="AN216" s="10"/>
      <c r="AO216" s="10"/>
      <c r="AP216" s="10"/>
    </row>
    <row r="217" spans="1:56" s="2" customFormat="1" ht="33" customHeight="1" x14ac:dyDescent="0.4">
      <c r="B217" s="426"/>
      <c r="C217" s="426"/>
      <c r="D217" s="426"/>
      <c r="E217" s="426"/>
      <c r="F217" s="426"/>
      <c r="G217" s="426"/>
      <c r="H217" s="426"/>
      <c r="I217" s="426"/>
      <c r="J217" s="426"/>
      <c r="K217" s="426"/>
      <c r="L217" s="426"/>
      <c r="M217" s="426"/>
      <c r="N217" s="426"/>
      <c r="O217" s="426"/>
      <c r="P217" s="426"/>
      <c r="Q217" s="426"/>
      <c r="R217" s="426"/>
      <c r="S217" s="426"/>
      <c r="T217" s="426"/>
      <c r="U217" s="426"/>
      <c r="V217" s="426"/>
      <c r="W217" s="426"/>
      <c r="X217" s="426"/>
      <c r="Y217" s="426"/>
      <c r="Z217" s="426"/>
      <c r="AA217" s="426"/>
      <c r="AB217" s="426"/>
      <c r="AC217" s="426"/>
      <c r="AD217" s="426"/>
      <c r="AE217" s="426"/>
      <c r="AF217" s="426"/>
      <c r="AG217" s="426"/>
      <c r="AH217" s="426"/>
      <c r="AI217" s="426"/>
      <c r="AJ217" s="426"/>
      <c r="AK217" s="426"/>
      <c r="AL217" s="426"/>
      <c r="AM217" s="426"/>
      <c r="AN217" s="426"/>
      <c r="AO217" s="426"/>
      <c r="AP217" s="426"/>
      <c r="AQ217" s="426"/>
      <c r="AR217" s="426"/>
      <c r="AS217" s="426"/>
      <c r="AT217" s="426"/>
      <c r="AU217" s="426"/>
      <c r="AV217" s="426"/>
      <c r="AW217" s="426"/>
      <c r="AX217" s="426"/>
      <c r="AY217" s="426"/>
      <c r="AZ217" s="426"/>
      <c r="BA217" s="426"/>
      <c r="BB217" s="426"/>
      <c r="BC217" s="426"/>
      <c r="BD217" s="426"/>
    </row>
    <row r="218" spans="1:56" s="2" customFormat="1" x14ac:dyDescent="0.25">
      <c r="B218" s="10"/>
      <c r="F218" s="10"/>
      <c r="J218" s="10"/>
      <c r="N218" s="10"/>
      <c r="R218" s="10"/>
      <c r="V218" s="10"/>
      <c r="Z218" s="10"/>
      <c r="AD218" s="10"/>
    </row>
    <row r="219" spans="1:56" x14ac:dyDescent="0.25">
      <c r="A219" s="2"/>
      <c r="B219" s="10"/>
      <c r="C219" s="5"/>
      <c r="D219" s="5"/>
      <c r="E219" s="5"/>
      <c r="F219" s="10"/>
      <c r="G219" s="5"/>
      <c r="H219" s="5"/>
      <c r="I219" s="5"/>
      <c r="J219" s="10"/>
      <c r="K219" s="5"/>
      <c r="L219" s="5"/>
      <c r="M219" s="5"/>
      <c r="N219" s="10"/>
      <c r="O219" s="5"/>
      <c r="P219" s="5"/>
      <c r="Q219" s="5"/>
      <c r="R219" s="10"/>
      <c r="S219" s="5"/>
      <c r="T219" s="5"/>
      <c r="U219" s="5"/>
      <c r="V219" s="10"/>
      <c r="W219" s="5"/>
      <c r="X219" s="5"/>
      <c r="Y219" s="5"/>
      <c r="Z219" s="10"/>
      <c r="AA219" s="5"/>
      <c r="AB219" s="5"/>
      <c r="AC219" s="5"/>
      <c r="AD219" s="10"/>
      <c r="AE219" s="5"/>
      <c r="AF219" s="5"/>
      <c r="AG219" s="5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1:56" x14ac:dyDescent="0.25">
      <c r="A220" s="2"/>
      <c r="B220" s="187"/>
      <c r="C220" s="391"/>
      <c r="D220" s="391"/>
      <c r="E220" s="391"/>
      <c r="F220" s="187"/>
      <c r="G220" s="5"/>
      <c r="H220" s="5"/>
      <c r="I220" s="5"/>
      <c r="J220" s="10"/>
      <c r="K220" s="5"/>
      <c r="L220" s="5"/>
      <c r="M220" s="5"/>
      <c r="N220" s="10"/>
      <c r="O220" s="5"/>
      <c r="P220" s="5"/>
      <c r="Q220" s="5"/>
      <c r="R220" s="10"/>
      <c r="S220" s="5"/>
      <c r="T220" s="5"/>
      <c r="U220" s="5"/>
      <c r="V220" s="10"/>
      <c r="W220" s="5"/>
      <c r="X220" s="5"/>
      <c r="Y220" s="5"/>
      <c r="Z220" s="10"/>
      <c r="AA220" s="5"/>
      <c r="AB220" s="5"/>
      <c r="AC220" s="5"/>
      <c r="AD220" s="10"/>
      <c r="AE220" s="5"/>
      <c r="AF220" s="5"/>
      <c r="AG220" s="5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1:56" x14ac:dyDescent="0.25">
      <c r="A221" s="2"/>
      <c r="B221" s="187"/>
      <c r="C221" s="391"/>
      <c r="D221" s="391"/>
      <c r="E221" s="391"/>
      <c r="F221" s="187"/>
      <c r="G221" s="5"/>
      <c r="H221" s="5"/>
      <c r="I221" s="5"/>
      <c r="J221" s="10"/>
      <c r="K221" s="5"/>
      <c r="L221" s="5"/>
      <c r="M221" s="5"/>
      <c r="N221" s="10"/>
      <c r="O221" s="5"/>
      <c r="P221" s="5"/>
      <c r="Q221" s="5"/>
      <c r="R221" s="10"/>
      <c r="S221" s="5"/>
      <c r="T221" s="5"/>
      <c r="U221" s="5"/>
      <c r="V221" s="10"/>
      <c r="W221" s="5"/>
      <c r="X221" s="5"/>
      <c r="Y221" s="5"/>
      <c r="Z221" s="10"/>
      <c r="AA221" s="5"/>
      <c r="AB221" s="5"/>
      <c r="AC221" s="5"/>
      <c r="AD221" s="10"/>
      <c r="AE221" s="5"/>
      <c r="AF221" s="5"/>
      <c r="AG221" s="5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1:56" x14ac:dyDescent="0.25">
      <c r="A222" s="2"/>
      <c r="B222" s="187"/>
      <c r="C222" s="391"/>
      <c r="D222" s="391"/>
      <c r="E222" s="391"/>
      <c r="F222" s="187"/>
      <c r="G222" s="5"/>
      <c r="H222" s="5"/>
      <c r="I222" s="5"/>
      <c r="J222" s="10"/>
      <c r="K222" s="5"/>
      <c r="L222" s="5"/>
      <c r="M222" s="5"/>
      <c r="N222" s="10"/>
      <c r="O222" s="5"/>
      <c r="P222" s="5"/>
      <c r="Q222" s="5"/>
      <c r="R222" s="10"/>
      <c r="S222" s="5"/>
      <c r="T222" s="5"/>
      <c r="U222" s="5"/>
      <c r="V222" s="10"/>
      <c r="W222" s="5"/>
      <c r="X222" s="5"/>
      <c r="Y222" s="5"/>
      <c r="Z222" s="10"/>
      <c r="AA222" s="5"/>
      <c r="AB222" s="5"/>
      <c r="AC222" s="5"/>
      <c r="AD222" s="10"/>
      <c r="AE222" s="5"/>
      <c r="AF222" s="5"/>
      <c r="AG222" s="5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1:56" s="2" customFormat="1" x14ac:dyDescent="0.25">
      <c r="B223" s="187"/>
      <c r="C223" s="391"/>
      <c r="D223" s="391"/>
      <c r="E223" s="391"/>
      <c r="F223" s="187"/>
      <c r="G223" s="5"/>
      <c r="H223" s="5"/>
      <c r="I223" s="5"/>
      <c r="J223" s="10"/>
      <c r="N223" s="10"/>
      <c r="R223" s="10"/>
      <c r="V223" s="10"/>
      <c r="Z223" s="10"/>
      <c r="AD223" s="10"/>
    </row>
    <row r="224" spans="1:56" s="2" customFormat="1" x14ac:dyDescent="0.25">
      <c r="B224" s="10"/>
      <c r="F224" s="10"/>
      <c r="J224" s="10"/>
      <c r="N224" s="10"/>
      <c r="R224" s="10"/>
      <c r="V224" s="10"/>
      <c r="Z224" s="10"/>
      <c r="AD224" s="10"/>
    </row>
    <row r="225" spans="2:30" s="2" customFormat="1" x14ac:dyDescent="0.25">
      <c r="B225" s="10"/>
      <c r="F225" s="10"/>
      <c r="J225" s="10"/>
      <c r="N225" s="10"/>
      <c r="R225" s="10"/>
      <c r="V225" s="10"/>
      <c r="Z225" s="10"/>
      <c r="AD225" s="10"/>
    </row>
    <row r="226" spans="2:30" s="2" customFormat="1" x14ac:dyDescent="0.25">
      <c r="B226" s="10"/>
      <c r="F226" s="10"/>
      <c r="J226" s="10"/>
      <c r="N226" s="10"/>
      <c r="R226" s="10"/>
      <c r="V226" s="10"/>
      <c r="Z226" s="10"/>
      <c r="AD226" s="10"/>
    </row>
    <row r="227" spans="2:30" s="2" customFormat="1" x14ac:dyDescent="0.25">
      <c r="B227" s="10"/>
      <c r="F227" s="10"/>
      <c r="J227" s="10"/>
      <c r="N227" s="10"/>
      <c r="R227" s="10"/>
      <c r="V227" s="10"/>
      <c r="Z227" s="10"/>
      <c r="AD227" s="10"/>
    </row>
    <row r="228" spans="2:30" s="2" customFormat="1" x14ac:dyDescent="0.25">
      <c r="B228" s="10"/>
      <c r="F228" s="10"/>
      <c r="J228" s="10"/>
      <c r="N228" s="10"/>
      <c r="R228" s="10"/>
      <c r="V228" s="10"/>
      <c r="Z228" s="10"/>
      <c r="AD228" s="10"/>
    </row>
    <row r="229" spans="2:30" s="2" customFormat="1" x14ac:dyDescent="0.25">
      <c r="B229" s="10"/>
      <c r="F229" s="10"/>
      <c r="J229" s="10"/>
      <c r="N229" s="10"/>
      <c r="R229" s="10"/>
      <c r="V229" s="10"/>
      <c r="Z229" s="10"/>
      <c r="AD229" s="10"/>
    </row>
    <row r="230" spans="2:30" s="2" customFormat="1" x14ac:dyDescent="0.25">
      <c r="B230" s="10"/>
      <c r="F230" s="10"/>
      <c r="J230" s="10"/>
      <c r="N230" s="10"/>
      <c r="R230" s="10"/>
      <c r="V230" s="10"/>
      <c r="Z230" s="10"/>
      <c r="AD230" s="10"/>
    </row>
    <row r="231" spans="2:30" s="2" customFormat="1" x14ac:dyDescent="0.25">
      <c r="B231" s="10"/>
      <c r="F231" s="10"/>
      <c r="J231" s="10"/>
      <c r="N231" s="10"/>
      <c r="R231" s="10"/>
      <c r="V231" s="10"/>
      <c r="Z231" s="10"/>
      <c r="AD231" s="10"/>
    </row>
    <row r="232" spans="2:30" s="2" customFormat="1" x14ac:dyDescent="0.25">
      <c r="B232" s="10"/>
      <c r="F232" s="10"/>
      <c r="J232" s="10"/>
      <c r="N232" s="10"/>
      <c r="R232" s="10"/>
      <c r="V232" s="10"/>
      <c r="Z232" s="10"/>
      <c r="AD232" s="10"/>
    </row>
    <row r="233" spans="2:30" s="2" customFormat="1" x14ac:dyDescent="0.25">
      <c r="B233" s="10"/>
      <c r="F233" s="10"/>
      <c r="J233" s="10"/>
      <c r="N233" s="10"/>
      <c r="R233" s="10"/>
      <c r="V233" s="10"/>
      <c r="Z233" s="10"/>
      <c r="AD233" s="10"/>
    </row>
    <row r="234" spans="2:30" s="2" customFormat="1" x14ac:dyDescent="0.25">
      <c r="B234" s="10"/>
      <c r="F234" s="10"/>
      <c r="J234" s="10"/>
      <c r="N234" s="10"/>
      <c r="R234" s="10"/>
      <c r="V234" s="10"/>
      <c r="Z234" s="10"/>
      <c r="AD234" s="10"/>
    </row>
    <row r="235" spans="2:30" s="2" customFormat="1" x14ac:dyDescent="0.25">
      <c r="B235" s="10"/>
      <c r="F235" s="10"/>
      <c r="J235" s="10"/>
      <c r="N235" s="10"/>
      <c r="R235" s="10"/>
      <c r="V235" s="10"/>
      <c r="Z235" s="10"/>
      <c r="AD235" s="10"/>
    </row>
    <row r="236" spans="2:30" s="2" customFormat="1" x14ac:dyDescent="0.25">
      <c r="B236" s="10"/>
      <c r="F236" s="10"/>
      <c r="J236" s="10"/>
      <c r="N236" s="10"/>
      <c r="R236" s="10"/>
      <c r="V236" s="10"/>
      <c r="Z236" s="10"/>
      <c r="AD236" s="10"/>
    </row>
    <row r="237" spans="2:30" s="2" customFormat="1" x14ac:dyDescent="0.25">
      <c r="B237" s="10"/>
      <c r="F237" s="10"/>
      <c r="J237" s="10"/>
      <c r="N237" s="10"/>
      <c r="R237" s="10"/>
      <c r="V237" s="10"/>
      <c r="Z237" s="10"/>
      <c r="AD237" s="10"/>
    </row>
    <row r="238" spans="2:30" s="2" customFormat="1" x14ac:dyDescent="0.25">
      <c r="B238" s="10"/>
      <c r="F238" s="10"/>
      <c r="J238" s="10"/>
      <c r="N238" s="10"/>
      <c r="R238" s="10"/>
      <c r="V238" s="10"/>
      <c r="Z238" s="10"/>
      <c r="AD238" s="10"/>
    </row>
    <row r="239" spans="2:30" s="2" customFormat="1" x14ac:dyDescent="0.25">
      <c r="B239" s="10"/>
      <c r="F239" s="10"/>
      <c r="J239" s="10"/>
      <c r="N239" s="10"/>
      <c r="R239" s="10"/>
      <c r="V239" s="10"/>
      <c r="Z239" s="10"/>
      <c r="AD239" s="10"/>
    </row>
    <row r="240" spans="2:30" s="2" customFormat="1" x14ac:dyDescent="0.25">
      <c r="B240" s="10"/>
      <c r="F240" s="10"/>
      <c r="J240" s="10"/>
      <c r="N240" s="10"/>
      <c r="R240" s="10"/>
      <c r="V240" s="10"/>
      <c r="Z240" s="10"/>
      <c r="AD240" s="10"/>
    </row>
    <row r="241" spans="2:30" s="2" customFormat="1" x14ac:dyDescent="0.25">
      <c r="B241" s="10"/>
      <c r="F241" s="10"/>
      <c r="J241" s="10"/>
      <c r="N241" s="10"/>
      <c r="R241" s="10"/>
      <c r="V241" s="10"/>
      <c r="Z241" s="10"/>
      <c r="AD241" s="10"/>
    </row>
    <row r="242" spans="2:30" s="2" customFormat="1" x14ac:dyDescent="0.25">
      <c r="B242" s="10"/>
      <c r="F242" s="10"/>
      <c r="J242" s="10"/>
      <c r="N242" s="10"/>
      <c r="R242" s="10"/>
      <c r="V242" s="10"/>
      <c r="Z242" s="10"/>
      <c r="AD242" s="10"/>
    </row>
    <row r="243" spans="2:30" s="2" customFormat="1" x14ac:dyDescent="0.25">
      <c r="B243" s="10"/>
      <c r="F243" s="10"/>
      <c r="J243" s="10"/>
      <c r="N243" s="10"/>
      <c r="R243" s="10"/>
      <c r="V243" s="10"/>
      <c r="Z243" s="10"/>
      <c r="AD243" s="10"/>
    </row>
    <row r="244" spans="2:30" s="2" customFormat="1" x14ac:dyDescent="0.25">
      <c r="B244" s="10"/>
      <c r="F244" s="10"/>
      <c r="J244" s="10"/>
      <c r="N244" s="10"/>
      <c r="R244" s="10"/>
      <c r="V244" s="10"/>
      <c r="Z244" s="10"/>
      <c r="AD244" s="10"/>
    </row>
    <row r="245" spans="2:30" s="2" customFormat="1" x14ac:dyDescent="0.25">
      <c r="B245" s="10"/>
      <c r="F245" s="10"/>
      <c r="J245" s="10"/>
      <c r="N245" s="10"/>
      <c r="R245" s="10"/>
      <c r="V245" s="10"/>
      <c r="Z245" s="10"/>
      <c r="AD245" s="10"/>
    </row>
    <row r="246" spans="2:30" s="2" customFormat="1" x14ac:dyDescent="0.25">
      <c r="B246" s="10"/>
      <c r="F246" s="10"/>
      <c r="J246" s="10"/>
      <c r="N246" s="10"/>
      <c r="R246" s="10"/>
      <c r="V246" s="10"/>
      <c r="Z246" s="10"/>
      <c r="AD246" s="10"/>
    </row>
    <row r="247" spans="2:30" s="2" customFormat="1" x14ac:dyDescent="0.25">
      <c r="B247" s="10"/>
      <c r="F247" s="10"/>
      <c r="J247" s="10"/>
      <c r="N247" s="10"/>
      <c r="R247" s="10"/>
      <c r="V247" s="10"/>
      <c r="Z247" s="10"/>
      <c r="AD247" s="10"/>
    </row>
    <row r="248" spans="2:30" s="2" customFormat="1" x14ac:dyDescent="0.25">
      <c r="B248" s="10"/>
      <c r="F248" s="10"/>
      <c r="J248" s="10"/>
      <c r="N248" s="10"/>
      <c r="R248" s="10"/>
      <c r="V248" s="10"/>
      <c r="Z248" s="10"/>
      <c r="AD248" s="10"/>
    </row>
    <row r="249" spans="2:30" s="2" customFormat="1" x14ac:dyDescent="0.25">
      <c r="B249" s="10"/>
      <c r="F249" s="10"/>
      <c r="J249" s="10"/>
      <c r="N249" s="10"/>
      <c r="R249" s="10"/>
      <c r="V249" s="10"/>
      <c r="Z249" s="10"/>
      <c r="AD249" s="10"/>
    </row>
    <row r="250" spans="2:30" s="2" customFormat="1" x14ac:dyDescent="0.25">
      <c r="B250" s="10"/>
      <c r="F250" s="10"/>
      <c r="J250" s="10"/>
      <c r="N250" s="10"/>
      <c r="R250" s="10"/>
      <c r="V250" s="10"/>
      <c r="Z250" s="10"/>
      <c r="AD250" s="10"/>
    </row>
    <row r="251" spans="2:30" s="2" customFormat="1" x14ac:dyDescent="0.25">
      <c r="B251" s="10"/>
      <c r="F251" s="10"/>
      <c r="J251" s="10"/>
      <c r="N251" s="10"/>
      <c r="R251" s="10"/>
      <c r="V251" s="10"/>
      <c r="Z251" s="10"/>
      <c r="AD251" s="10"/>
    </row>
    <row r="252" spans="2:30" s="2" customFormat="1" x14ac:dyDescent="0.25">
      <c r="B252" s="10"/>
      <c r="F252" s="10"/>
      <c r="J252" s="10"/>
      <c r="N252" s="10"/>
      <c r="R252" s="10"/>
      <c r="V252" s="10"/>
      <c r="Z252" s="10"/>
      <c r="AD252" s="10"/>
    </row>
    <row r="253" spans="2:30" s="2" customFormat="1" x14ac:dyDescent="0.25">
      <c r="B253" s="10"/>
      <c r="F253" s="10"/>
      <c r="J253" s="10"/>
      <c r="N253" s="10"/>
      <c r="R253" s="10"/>
      <c r="V253" s="10"/>
      <c r="Z253" s="10"/>
      <c r="AD253" s="10"/>
    </row>
    <row r="254" spans="2:30" s="2" customFormat="1" x14ac:dyDescent="0.25">
      <c r="B254" s="10"/>
      <c r="F254" s="10"/>
      <c r="J254" s="10"/>
      <c r="N254" s="10"/>
      <c r="R254" s="10"/>
      <c r="V254" s="10"/>
      <c r="Z254" s="10"/>
      <c r="AD254" s="10"/>
    </row>
    <row r="255" spans="2:30" s="2" customFormat="1" x14ac:dyDescent="0.25">
      <c r="B255" s="10"/>
      <c r="F255" s="10"/>
      <c r="J255" s="10"/>
      <c r="N255" s="10"/>
      <c r="R255" s="10"/>
      <c r="V255" s="10"/>
      <c r="Z255" s="10"/>
      <c r="AD255" s="10"/>
    </row>
    <row r="256" spans="2:30" s="2" customFormat="1" x14ac:dyDescent="0.25">
      <c r="B256" s="10"/>
      <c r="F256" s="10"/>
      <c r="J256" s="10"/>
      <c r="N256" s="10"/>
      <c r="R256" s="10"/>
      <c r="V256" s="10"/>
      <c r="Z256" s="10"/>
      <c r="AD256" s="10"/>
    </row>
    <row r="257" spans="2:30" s="2" customFormat="1" x14ac:dyDescent="0.25">
      <c r="B257" s="10"/>
      <c r="F257" s="10"/>
      <c r="J257" s="10"/>
      <c r="N257" s="10"/>
      <c r="R257" s="10"/>
      <c r="V257" s="10"/>
      <c r="Z257" s="10"/>
      <c r="AD257" s="10"/>
    </row>
    <row r="258" spans="2:30" s="2" customFormat="1" x14ac:dyDescent="0.25">
      <c r="B258" s="10"/>
      <c r="F258" s="10"/>
      <c r="J258" s="10"/>
      <c r="N258" s="10"/>
      <c r="R258" s="10"/>
      <c r="V258" s="10"/>
      <c r="Z258" s="10"/>
      <c r="AD258" s="10"/>
    </row>
  </sheetData>
  <mergeCells count="166">
    <mergeCell ref="B193:D193"/>
    <mergeCell ref="F193:H193"/>
    <mergeCell ref="J193:L193"/>
    <mergeCell ref="N193:P193"/>
    <mergeCell ref="R193:T193"/>
    <mergeCell ref="V193:X193"/>
    <mergeCell ref="Z193:AB193"/>
    <mergeCell ref="B217:BD217"/>
    <mergeCell ref="AD193:AF193"/>
    <mergeCell ref="B194:D194"/>
    <mergeCell ref="F194:H194"/>
    <mergeCell ref="J194:L194"/>
    <mergeCell ref="N194:P194"/>
    <mergeCell ref="R194:T194"/>
    <mergeCell ref="V194:X194"/>
    <mergeCell ref="Z194:AB194"/>
    <mergeCell ref="AD194:AF194"/>
    <mergeCell ref="B190:BD190"/>
    <mergeCell ref="B192:D192"/>
    <mergeCell ref="F192:H192"/>
    <mergeCell ref="J192:L192"/>
    <mergeCell ref="N192:P192"/>
    <mergeCell ref="R192:T192"/>
    <mergeCell ref="V192:X192"/>
    <mergeCell ref="Z192:AB192"/>
    <mergeCell ref="B167:D167"/>
    <mergeCell ref="F167:H167"/>
    <mergeCell ref="J167:L167"/>
    <mergeCell ref="N167:P167"/>
    <mergeCell ref="R167:T167"/>
    <mergeCell ref="V167:X167"/>
    <mergeCell ref="AD192:AF192"/>
    <mergeCell ref="AH192:AS192"/>
    <mergeCell ref="AV192:BB192"/>
    <mergeCell ref="B166:D166"/>
    <mergeCell ref="F166:H166"/>
    <mergeCell ref="J166:L166"/>
    <mergeCell ref="N166:P166"/>
    <mergeCell ref="R166:T166"/>
    <mergeCell ref="V166:X166"/>
    <mergeCell ref="Z166:AB166"/>
    <mergeCell ref="AD166:AF166"/>
    <mergeCell ref="Z167:AB167"/>
    <mergeCell ref="AD167:AF167"/>
    <mergeCell ref="B163:BD163"/>
    <mergeCell ref="B165:D165"/>
    <mergeCell ref="F165:H165"/>
    <mergeCell ref="J165:L165"/>
    <mergeCell ref="N165:P165"/>
    <mergeCell ref="R165:T165"/>
    <mergeCell ref="V165:X165"/>
    <mergeCell ref="Z165:AB165"/>
    <mergeCell ref="AD165:AF165"/>
    <mergeCell ref="AH165:AS165"/>
    <mergeCell ref="AV165:BB165"/>
    <mergeCell ref="B139:D139"/>
    <mergeCell ref="F139:H139"/>
    <mergeCell ref="J139:L139"/>
    <mergeCell ref="N139:P139"/>
    <mergeCell ref="J140:L140"/>
    <mergeCell ref="N140:P140"/>
    <mergeCell ref="B138:D138"/>
    <mergeCell ref="F138:H138"/>
    <mergeCell ref="J138:L138"/>
    <mergeCell ref="N138:P138"/>
    <mergeCell ref="AV138:BB138"/>
    <mergeCell ref="B113:D113"/>
    <mergeCell ref="F113:H113"/>
    <mergeCell ref="J113:L113"/>
    <mergeCell ref="B114:D114"/>
    <mergeCell ref="F114:H114"/>
    <mergeCell ref="J114:L114"/>
    <mergeCell ref="Z87:AB87"/>
    <mergeCell ref="AD87:AF87"/>
    <mergeCell ref="B110:BC110"/>
    <mergeCell ref="B112:D112"/>
    <mergeCell ref="F112:H112"/>
    <mergeCell ref="J112:L112"/>
    <mergeCell ref="AH112:AN112"/>
    <mergeCell ref="AV112:BB112"/>
    <mergeCell ref="B87:D87"/>
    <mergeCell ref="F87:H87"/>
    <mergeCell ref="J87:L87"/>
    <mergeCell ref="N87:P87"/>
    <mergeCell ref="R87:T87"/>
    <mergeCell ref="V87:X87"/>
    <mergeCell ref="B86:D86"/>
    <mergeCell ref="F86:H86"/>
    <mergeCell ref="J86:L86"/>
    <mergeCell ref="N86:P86"/>
    <mergeCell ref="R86:T86"/>
    <mergeCell ref="V86:X86"/>
    <mergeCell ref="Z86:AB86"/>
    <mergeCell ref="AD86:AF86"/>
    <mergeCell ref="AH138:AO138"/>
    <mergeCell ref="B83:BD83"/>
    <mergeCell ref="B85:D85"/>
    <mergeCell ref="F85:H85"/>
    <mergeCell ref="J85:L85"/>
    <mergeCell ref="N85:P85"/>
    <mergeCell ref="R85:T85"/>
    <mergeCell ref="V85:X85"/>
    <mergeCell ref="Z85:AB85"/>
    <mergeCell ref="AD85:AF85"/>
    <mergeCell ref="AH85:AS85"/>
    <mergeCell ref="AV85:BB85"/>
    <mergeCell ref="J60:L60"/>
    <mergeCell ref="N60:P60"/>
    <mergeCell ref="R60:T60"/>
    <mergeCell ref="V60:X60"/>
    <mergeCell ref="Z60:AB60"/>
    <mergeCell ref="AD60:AF60"/>
    <mergeCell ref="AH58:AT58"/>
    <mergeCell ref="AV58:BB58"/>
    <mergeCell ref="J59:L59"/>
    <mergeCell ref="N59:P59"/>
    <mergeCell ref="R59:T59"/>
    <mergeCell ref="V59:X59"/>
    <mergeCell ref="Z59:AB59"/>
    <mergeCell ref="AD59:AF59"/>
    <mergeCell ref="J58:L58"/>
    <mergeCell ref="N58:P58"/>
    <mergeCell ref="R58:T58"/>
    <mergeCell ref="V58:X58"/>
    <mergeCell ref="Z58:AB58"/>
    <mergeCell ref="AD58:AF58"/>
    <mergeCell ref="B34:D34"/>
    <mergeCell ref="F34:H34"/>
    <mergeCell ref="J34:L34"/>
    <mergeCell ref="N34:P34"/>
    <mergeCell ref="R34:T34"/>
    <mergeCell ref="B35:D35"/>
    <mergeCell ref="F35:H35"/>
    <mergeCell ref="J35:L35"/>
    <mergeCell ref="N35:P35"/>
    <mergeCell ref="R35:T35"/>
    <mergeCell ref="B31:BD31"/>
    <mergeCell ref="B33:D33"/>
    <mergeCell ref="F33:H33"/>
    <mergeCell ref="J33:L33"/>
    <mergeCell ref="N33:P33"/>
    <mergeCell ref="R33:T33"/>
    <mergeCell ref="AH33:AP33"/>
    <mergeCell ref="AV33:BB33"/>
    <mergeCell ref="B8:D8"/>
    <mergeCell ref="F8:H8"/>
    <mergeCell ref="J8:L8"/>
    <mergeCell ref="N8:P8"/>
    <mergeCell ref="R8:T8"/>
    <mergeCell ref="V8:X8"/>
    <mergeCell ref="B7:D7"/>
    <mergeCell ref="F7:H7"/>
    <mergeCell ref="J7:L7"/>
    <mergeCell ref="N7:P7"/>
    <mergeCell ref="R7:T7"/>
    <mergeCell ref="V7:X7"/>
    <mergeCell ref="B2:BD2"/>
    <mergeCell ref="B4:BD4"/>
    <mergeCell ref="B6:D6"/>
    <mergeCell ref="F6:H6"/>
    <mergeCell ref="J6:L6"/>
    <mergeCell ref="N6:P6"/>
    <mergeCell ref="R6:T6"/>
    <mergeCell ref="V6:X6"/>
    <mergeCell ref="AH6:AQ6"/>
    <mergeCell ref="AV6:BB6"/>
  </mergeCells>
  <pageMargins left="0.25" right="0.25" top="0.75" bottom="0.75" header="0.3" footer="0.3"/>
  <pageSetup paperSize="8" scale="38" fitToWidth="2" fitToHeight="0" pageOrder="overThenDown" orientation="landscape" r:id="rId1"/>
  <headerFooter alignWithMargins="0"/>
  <rowBreaks count="5" manualBreakCount="5">
    <brk id="30" max="54" man="1"/>
    <brk id="82" max="54" man="1"/>
    <brk id="109" max="54" man="1"/>
    <brk id="162" max="55" man="1"/>
    <brk id="189" max="54" man="1"/>
  </rowBreaks>
  <colBreaks count="1" manualBreakCount="1">
    <brk id="25" max="19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33"/>
  <sheetViews>
    <sheetView showGridLines="0" workbookViewId="0">
      <selection activeCell="C1" sqref="C1:C1048576"/>
    </sheetView>
  </sheetViews>
  <sheetFormatPr defaultRowHeight="15" x14ac:dyDescent="0.25"/>
  <cols>
    <col min="1" max="1" width="0.28515625" customWidth="1"/>
    <col min="2" max="2" width="7.28515625" customWidth="1"/>
    <col min="3" max="3" width="9" customWidth="1"/>
    <col min="4" max="4" width="6" customWidth="1"/>
    <col min="5" max="6" width="26" customWidth="1"/>
    <col min="7" max="45" width="14" customWidth="1"/>
  </cols>
  <sheetData>
    <row r="1" spans="2:45" s="396" customFormat="1" ht="18" x14ac:dyDescent="0.25">
      <c r="B1" s="397" t="s">
        <v>365</v>
      </c>
    </row>
    <row r="2" spans="2:45" s="398" customFormat="1" ht="10.5" x14ac:dyDescent="0.15">
      <c r="B2" s="399" t="s">
        <v>366</v>
      </c>
    </row>
    <row r="3" spans="2:45" s="398" customFormat="1" ht="10.5" x14ac:dyDescent="0.15">
      <c r="B3" s="399" t="s">
        <v>379</v>
      </c>
    </row>
    <row r="5" spans="2:45" ht="63" x14ac:dyDescent="0.25">
      <c r="B5" s="400" t="s">
        <v>380</v>
      </c>
      <c r="C5" s="401" t="s">
        <v>367</v>
      </c>
      <c r="D5" s="401" t="s">
        <v>92</v>
      </c>
      <c r="E5" s="401" t="s">
        <v>9</v>
      </c>
      <c r="F5" s="400" t="s">
        <v>368</v>
      </c>
      <c r="G5" s="401" t="s">
        <v>381</v>
      </c>
      <c r="H5" s="401" t="s">
        <v>382</v>
      </c>
      <c r="I5" s="401" t="s">
        <v>383</v>
      </c>
      <c r="J5" s="401" t="s">
        <v>384</v>
      </c>
      <c r="K5" s="401" t="s">
        <v>385</v>
      </c>
      <c r="L5" s="401" t="s">
        <v>386</v>
      </c>
      <c r="M5" s="401" t="s">
        <v>369</v>
      </c>
      <c r="N5" s="401" t="s">
        <v>387</v>
      </c>
      <c r="O5" s="401" t="s">
        <v>388</v>
      </c>
      <c r="P5" s="401" t="s">
        <v>389</v>
      </c>
      <c r="Q5" s="401" t="s">
        <v>390</v>
      </c>
      <c r="R5" s="401" t="s">
        <v>391</v>
      </c>
      <c r="S5" s="401" t="s">
        <v>392</v>
      </c>
      <c r="T5" s="401" t="s">
        <v>393</v>
      </c>
      <c r="U5" s="401" t="s">
        <v>394</v>
      </c>
      <c r="V5" s="401" t="s">
        <v>395</v>
      </c>
      <c r="W5" s="401" t="s">
        <v>396</v>
      </c>
      <c r="X5" s="401" t="s">
        <v>397</v>
      </c>
      <c r="Y5" s="401" t="s">
        <v>398</v>
      </c>
      <c r="Z5" s="401" t="s">
        <v>370</v>
      </c>
      <c r="AA5" s="401" t="s">
        <v>399</v>
      </c>
      <c r="AB5" s="401" t="s">
        <v>400</v>
      </c>
      <c r="AC5" s="401" t="s">
        <v>401</v>
      </c>
      <c r="AD5" s="401" t="s">
        <v>402</v>
      </c>
      <c r="AE5" s="401" t="s">
        <v>403</v>
      </c>
      <c r="AF5" s="401" t="s">
        <v>404</v>
      </c>
      <c r="AG5" s="401" t="s">
        <v>405</v>
      </c>
      <c r="AH5" s="401" t="s">
        <v>406</v>
      </c>
      <c r="AI5" s="401" t="s">
        <v>407</v>
      </c>
      <c r="AJ5" s="401" t="s">
        <v>408</v>
      </c>
      <c r="AK5" s="401" t="s">
        <v>409</v>
      </c>
      <c r="AL5" s="401" t="s">
        <v>410</v>
      </c>
      <c r="AM5" s="401" t="s">
        <v>371</v>
      </c>
      <c r="AN5" s="401" t="s">
        <v>411</v>
      </c>
      <c r="AO5" s="401" t="s">
        <v>412</v>
      </c>
      <c r="AP5" s="401" t="s">
        <v>413</v>
      </c>
      <c r="AQ5" s="401" t="s">
        <v>414</v>
      </c>
      <c r="AR5" s="401" t="s">
        <v>415</v>
      </c>
      <c r="AS5" s="412" t="s">
        <v>416</v>
      </c>
    </row>
    <row r="6" spans="2:45" x14ac:dyDescent="0.25">
      <c r="B6" s="402" t="s">
        <v>100</v>
      </c>
      <c r="C6" s="403" t="s">
        <v>318</v>
      </c>
      <c r="D6" s="403" t="s">
        <v>339</v>
      </c>
      <c r="E6" s="403" t="s">
        <v>240</v>
      </c>
      <c r="F6" s="404" t="s">
        <v>340</v>
      </c>
      <c r="G6" s="405" t="s">
        <v>372</v>
      </c>
      <c r="H6" s="405" t="s">
        <v>372</v>
      </c>
      <c r="I6" s="405" t="s">
        <v>372</v>
      </c>
      <c r="J6" s="405">
        <v>0.24199999999999999</v>
      </c>
      <c r="K6" s="405">
        <v>0.114</v>
      </c>
      <c r="L6" s="405" t="s">
        <v>372</v>
      </c>
      <c r="M6" s="405" t="s">
        <v>372</v>
      </c>
      <c r="N6" s="405" t="s">
        <v>372</v>
      </c>
      <c r="O6" s="405" t="s">
        <v>372</v>
      </c>
      <c r="P6" s="405" t="s">
        <v>372</v>
      </c>
      <c r="Q6" s="405" t="s">
        <v>372</v>
      </c>
      <c r="R6" s="405" t="s">
        <v>372</v>
      </c>
      <c r="S6" s="405" t="s">
        <v>372</v>
      </c>
      <c r="T6" s="405" t="s">
        <v>372</v>
      </c>
      <c r="U6" s="405" t="s">
        <v>372</v>
      </c>
      <c r="V6" s="405" t="s">
        <v>372</v>
      </c>
      <c r="W6" s="405">
        <v>0.24199999999999999</v>
      </c>
      <c r="X6" s="405">
        <v>0.114</v>
      </c>
      <c r="Y6" s="405" t="s">
        <v>372</v>
      </c>
      <c r="Z6" s="405" t="s">
        <v>372</v>
      </c>
      <c r="AA6" s="405" t="s">
        <v>372</v>
      </c>
      <c r="AB6" s="405" t="s">
        <v>372</v>
      </c>
      <c r="AC6" s="405" t="s">
        <v>372</v>
      </c>
      <c r="AD6" s="405" t="s">
        <v>372</v>
      </c>
      <c r="AE6" s="405" t="s">
        <v>372</v>
      </c>
      <c r="AF6" s="405" t="s">
        <v>372</v>
      </c>
      <c r="AG6" s="405" t="s">
        <v>372</v>
      </c>
      <c r="AH6" s="405" t="s">
        <v>372</v>
      </c>
      <c r="AI6" s="405" t="s">
        <v>372</v>
      </c>
      <c r="AJ6" s="405">
        <v>0.24199999999999999</v>
      </c>
      <c r="AK6" s="405">
        <v>0.114</v>
      </c>
      <c r="AL6" s="405" t="s">
        <v>372</v>
      </c>
      <c r="AM6" s="405" t="s">
        <v>372</v>
      </c>
      <c r="AN6" s="405" t="s">
        <v>372</v>
      </c>
      <c r="AO6" s="405" t="s">
        <v>372</v>
      </c>
      <c r="AP6" s="405" t="s">
        <v>372</v>
      </c>
      <c r="AQ6" s="405" t="s">
        <v>372</v>
      </c>
      <c r="AR6" s="405" t="s">
        <v>372</v>
      </c>
      <c r="AS6" s="413" t="s">
        <v>372</v>
      </c>
    </row>
    <row r="7" spans="2:45" x14ac:dyDescent="0.25">
      <c r="B7" s="406" t="s">
        <v>101</v>
      </c>
      <c r="C7" s="407" t="s">
        <v>318</v>
      </c>
      <c r="D7" s="407" t="s">
        <v>205</v>
      </c>
      <c r="E7" s="407" t="s">
        <v>239</v>
      </c>
      <c r="F7" s="408" t="s">
        <v>338</v>
      </c>
      <c r="G7" s="409" t="s">
        <v>372</v>
      </c>
      <c r="H7" s="409" t="s">
        <v>372</v>
      </c>
      <c r="I7" s="409" t="s">
        <v>372</v>
      </c>
      <c r="J7" s="409">
        <v>0.23300000000000001</v>
      </c>
      <c r="K7" s="409">
        <v>0.129</v>
      </c>
      <c r="L7" s="409" t="s">
        <v>372</v>
      </c>
      <c r="M7" s="409" t="s">
        <v>372</v>
      </c>
      <c r="N7" s="409" t="s">
        <v>372</v>
      </c>
      <c r="O7" s="409" t="s">
        <v>372</v>
      </c>
      <c r="P7" s="409" t="s">
        <v>372</v>
      </c>
      <c r="Q7" s="409" t="s">
        <v>372</v>
      </c>
      <c r="R7" s="409" t="s">
        <v>372</v>
      </c>
      <c r="S7" s="409" t="s">
        <v>372</v>
      </c>
      <c r="T7" s="409" t="s">
        <v>372</v>
      </c>
      <c r="U7" s="409" t="s">
        <v>372</v>
      </c>
      <c r="V7" s="409" t="s">
        <v>372</v>
      </c>
      <c r="W7" s="409">
        <v>0.23300000000000001</v>
      </c>
      <c r="X7" s="409">
        <v>0.129</v>
      </c>
      <c r="Y7" s="409" t="s">
        <v>372</v>
      </c>
      <c r="Z7" s="409" t="s">
        <v>372</v>
      </c>
      <c r="AA7" s="409" t="s">
        <v>372</v>
      </c>
      <c r="AB7" s="409" t="s">
        <v>372</v>
      </c>
      <c r="AC7" s="409" t="s">
        <v>372</v>
      </c>
      <c r="AD7" s="409" t="s">
        <v>372</v>
      </c>
      <c r="AE7" s="409" t="s">
        <v>372</v>
      </c>
      <c r="AF7" s="409" t="s">
        <v>372</v>
      </c>
      <c r="AG7" s="409" t="s">
        <v>372</v>
      </c>
      <c r="AH7" s="409" t="s">
        <v>372</v>
      </c>
      <c r="AI7" s="409" t="s">
        <v>372</v>
      </c>
      <c r="AJ7" s="409">
        <v>0.23300000000000001</v>
      </c>
      <c r="AK7" s="409">
        <v>0.129</v>
      </c>
      <c r="AL7" s="409" t="s">
        <v>372</v>
      </c>
      <c r="AM7" s="409" t="s">
        <v>372</v>
      </c>
      <c r="AN7" s="409" t="s">
        <v>372</v>
      </c>
      <c r="AO7" s="409" t="s">
        <v>372</v>
      </c>
      <c r="AP7" s="409" t="s">
        <v>372</v>
      </c>
      <c r="AQ7" s="409" t="s">
        <v>372</v>
      </c>
      <c r="AR7" s="409" t="s">
        <v>372</v>
      </c>
      <c r="AS7" s="414" t="s">
        <v>372</v>
      </c>
    </row>
    <row r="8" spans="2:45" x14ac:dyDescent="0.25">
      <c r="B8" s="406" t="s">
        <v>102</v>
      </c>
      <c r="C8" s="407" t="s">
        <v>318</v>
      </c>
      <c r="D8" s="407" t="s">
        <v>200</v>
      </c>
      <c r="E8" s="407" t="s">
        <v>333</v>
      </c>
      <c r="F8" s="408" t="s">
        <v>334</v>
      </c>
      <c r="G8" s="409" t="s">
        <v>372</v>
      </c>
      <c r="H8" s="409">
        <v>0.314</v>
      </c>
      <c r="I8" s="409">
        <v>0.14299999999999999</v>
      </c>
      <c r="J8" s="409">
        <v>0.224</v>
      </c>
      <c r="K8" s="409">
        <v>0.115</v>
      </c>
      <c r="L8" s="409" t="s">
        <v>372</v>
      </c>
      <c r="M8" s="409" t="s">
        <v>372</v>
      </c>
      <c r="N8" s="409" t="s">
        <v>372</v>
      </c>
      <c r="O8" s="409" t="s">
        <v>372</v>
      </c>
      <c r="P8" s="409" t="s">
        <v>372</v>
      </c>
      <c r="Q8" s="409" t="s">
        <v>372</v>
      </c>
      <c r="R8" s="409" t="s">
        <v>372</v>
      </c>
      <c r="S8" s="409" t="s">
        <v>372</v>
      </c>
      <c r="T8" s="409" t="s">
        <v>372</v>
      </c>
      <c r="U8" s="409">
        <v>0.314</v>
      </c>
      <c r="V8" s="409">
        <v>0.14299999999999999</v>
      </c>
      <c r="W8" s="409">
        <v>0.224</v>
      </c>
      <c r="X8" s="409">
        <v>0.115</v>
      </c>
      <c r="Y8" s="409" t="s">
        <v>372</v>
      </c>
      <c r="Z8" s="409" t="s">
        <v>372</v>
      </c>
      <c r="AA8" s="409" t="s">
        <v>372</v>
      </c>
      <c r="AB8" s="409" t="s">
        <v>372</v>
      </c>
      <c r="AC8" s="409" t="s">
        <v>372</v>
      </c>
      <c r="AD8" s="409" t="s">
        <v>372</v>
      </c>
      <c r="AE8" s="409" t="s">
        <v>372</v>
      </c>
      <c r="AF8" s="409" t="s">
        <v>372</v>
      </c>
      <c r="AG8" s="409" t="s">
        <v>372</v>
      </c>
      <c r="AH8" s="409">
        <v>0.314</v>
      </c>
      <c r="AI8" s="409">
        <v>0.14299999999999999</v>
      </c>
      <c r="AJ8" s="409">
        <v>0.224</v>
      </c>
      <c r="AK8" s="409">
        <v>0.115</v>
      </c>
      <c r="AL8" s="409" t="s">
        <v>372</v>
      </c>
      <c r="AM8" s="409" t="s">
        <v>372</v>
      </c>
      <c r="AN8" s="409" t="s">
        <v>372</v>
      </c>
      <c r="AO8" s="409" t="s">
        <v>372</v>
      </c>
      <c r="AP8" s="409" t="s">
        <v>372</v>
      </c>
      <c r="AQ8" s="409" t="s">
        <v>372</v>
      </c>
      <c r="AR8" s="409" t="s">
        <v>372</v>
      </c>
      <c r="AS8" s="414" t="s">
        <v>372</v>
      </c>
    </row>
    <row r="9" spans="2:45" x14ac:dyDescent="0.25">
      <c r="B9" s="406" t="s">
        <v>117</v>
      </c>
      <c r="C9" s="407" t="s">
        <v>318</v>
      </c>
      <c r="D9" s="407" t="s">
        <v>201</v>
      </c>
      <c r="E9" s="407" t="s">
        <v>235</v>
      </c>
      <c r="F9" s="408" t="s">
        <v>335</v>
      </c>
      <c r="G9" s="409" t="s">
        <v>372</v>
      </c>
      <c r="H9" s="409">
        <v>0.309</v>
      </c>
      <c r="I9" s="409">
        <v>0.14699999999999999</v>
      </c>
      <c r="J9" s="409">
        <v>0.222</v>
      </c>
      <c r="K9" s="409">
        <v>0.11799999999999999</v>
      </c>
      <c r="L9" s="409" t="s">
        <v>372</v>
      </c>
      <c r="M9" s="409" t="s">
        <v>372</v>
      </c>
      <c r="N9" s="409" t="s">
        <v>372</v>
      </c>
      <c r="O9" s="409" t="s">
        <v>372</v>
      </c>
      <c r="P9" s="409" t="s">
        <v>372</v>
      </c>
      <c r="Q9" s="409" t="s">
        <v>372</v>
      </c>
      <c r="R9" s="409" t="s">
        <v>372</v>
      </c>
      <c r="S9" s="409" t="s">
        <v>372</v>
      </c>
      <c r="T9" s="409" t="s">
        <v>372</v>
      </c>
      <c r="U9" s="409">
        <v>0.309</v>
      </c>
      <c r="V9" s="409">
        <v>0.14699999999999999</v>
      </c>
      <c r="W9" s="409">
        <v>0.222</v>
      </c>
      <c r="X9" s="409">
        <v>0.11799999999999999</v>
      </c>
      <c r="Y9" s="409" t="s">
        <v>372</v>
      </c>
      <c r="Z9" s="409" t="s">
        <v>372</v>
      </c>
      <c r="AA9" s="409" t="s">
        <v>372</v>
      </c>
      <c r="AB9" s="409" t="s">
        <v>372</v>
      </c>
      <c r="AC9" s="409" t="s">
        <v>372</v>
      </c>
      <c r="AD9" s="409" t="s">
        <v>372</v>
      </c>
      <c r="AE9" s="409" t="s">
        <v>372</v>
      </c>
      <c r="AF9" s="409" t="s">
        <v>372</v>
      </c>
      <c r="AG9" s="409" t="s">
        <v>372</v>
      </c>
      <c r="AH9" s="409">
        <v>0.309</v>
      </c>
      <c r="AI9" s="409">
        <v>0.14699999999999999</v>
      </c>
      <c r="AJ9" s="409">
        <v>0.222</v>
      </c>
      <c r="AK9" s="409">
        <v>0.11799999999999999</v>
      </c>
      <c r="AL9" s="409" t="s">
        <v>372</v>
      </c>
      <c r="AM9" s="409" t="s">
        <v>372</v>
      </c>
      <c r="AN9" s="409" t="s">
        <v>372</v>
      </c>
      <c r="AO9" s="409" t="s">
        <v>372</v>
      </c>
      <c r="AP9" s="409" t="s">
        <v>372</v>
      </c>
      <c r="AQ9" s="409" t="s">
        <v>372</v>
      </c>
      <c r="AR9" s="409" t="s">
        <v>372</v>
      </c>
      <c r="AS9" s="414" t="s">
        <v>372</v>
      </c>
    </row>
    <row r="10" spans="2:45" x14ac:dyDescent="0.25">
      <c r="B10" s="406" t="s">
        <v>118</v>
      </c>
      <c r="C10" s="407" t="s">
        <v>318</v>
      </c>
      <c r="D10" s="407" t="s">
        <v>202</v>
      </c>
      <c r="E10" s="407" t="s">
        <v>80</v>
      </c>
      <c r="F10" s="408" t="s">
        <v>378</v>
      </c>
      <c r="G10" s="409" t="s">
        <v>372</v>
      </c>
      <c r="H10" s="409">
        <v>-0.183</v>
      </c>
      <c r="I10" s="409">
        <v>-9.0999999999999998E-2</v>
      </c>
      <c r="J10" s="409">
        <v>-0.13200000000000001</v>
      </c>
      <c r="K10" s="409">
        <v>-7.2999999999999995E-2</v>
      </c>
      <c r="L10" s="409" t="s">
        <v>372</v>
      </c>
      <c r="M10" s="409" t="s">
        <v>372</v>
      </c>
      <c r="N10" s="409" t="s">
        <v>372</v>
      </c>
      <c r="O10" s="409" t="s">
        <v>372</v>
      </c>
      <c r="P10" s="409" t="s">
        <v>372</v>
      </c>
      <c r="Q10" s="409" t="s">
        <v>372</v>
      </c>
      <c r="R10" s="409" t="s">
        <v>372</v>
      </c>
      <c r="S10" s="409" t="s">
        <v>372</v>
      </c>
      <c r="T10" s="409" t="s">
        <v>372</v>
      </c>
      <c r="U10" s="409">
        <v>-0.183</v>
      </c>
      <c r="V10" s="409">
        <v>-9.0999999999999998E-2</v>
      </c>
      <c r="W10" s="409">
        <v>-0.13200000000000001</v>
      </c>
      <c r="X10" s="409">
        <v>-7.2999999999999995E-2</v>
      </c>
      <c r="Y10" s="409" t="s">
        <v>372</v>
      </c>
      <c r="Z10" s="409" t="s">
        <v>372</v>
      </c>
      <c r="AA10" s="409" t="s">
        <v>372</v>
      </c>
      <c r="AB10" s="409" t="s">
        <v>372</v>
      </c>
      <c r="AC10" s="409" t="s">
        <v>372</v>
      </c>
      <c r="AD10" s="409" t="s">
        <v>372</v>
      </c>
      <c r="AE10" s="409" t="s">
        <v>372</v>
      </c>
      <c r="AF10" s="409" t="s">
        <v>372</v>
      </c>
      <c r="AG10" s="409" t="s">
        <v>372</v>
      </c>
      <c r="AH10" s="409">
        <v>-0.183</v>
      </c>
      <c r="AI10" s="409">
        <v>-9.0999999999999998E-2</v>
      </c>
      <c r="AJ10" s="409">
        <v>-0.13200000000000001</v>
      </c>
      <c r="AK10" s="409">
        <v>-7.2999999999999995E-2</v>
      </c>
      <c r="AL10" s="409" t="s">
        <v>372</v>
      </c>
      <c r="AM10" s="409" t="s">
        <v>372</v>
      </c>
      <c r="AN10" s="409" t="s">
        <v>372</v>
      </c>
      <c r="AO10" s="409" t="s">
        <v>372</v>
      </c>
      <c r="AP10" s="409" t="s">
        <v>372</v>
      </c>
      <c r="AQ10" s="409" t="s">
        <v>372</v>
      </c>
      <c r="AR10" s="409" t="s">
        <v>372</v>
      </c>
      <c r="AS10" s="414" t="s">
        <v>372</v>
      </c>
    </row>
    <row r="11" spans="2:45" x14ac:dyDescent="0.25">
      <c r="B11" s="406" t="s">
        <v>341</v>
      </c>
      <c r="C11" s="407" t="s">
        <v>318</v>
      </c>
      <c r="D11" s="407" t="s">
        <v>204</v>
      </c>
      <c r="E11" s="407" t="s">
        <v>242</v>
      </c>
      <c r="F11" s="408" t="s">
        <v>337</v>
      </c>
      <c r="G11" s="409" t="s">
        <v>372</v>
      </c>
      <c r="H11" s="409">
        <v>0.17599999999999999</v>
      </c>
      <c r="I11" s="409">
        <v>9.0999999999999998E-2</v>
      </c>
      <c r="J11" s="409">
        <v>0.124</v>
      </c>
      <c r="K11" s="409">
        <v>6.8000000000000005E-2</v>
      </c>
      <c r="L11" s="409" t="s">
        <v>372</v>
      </c>
      <c r="M11" s="409" t="s">
        <v>372</v>
      </c>
      <c r="N11" s="409" t="s">
        <v>372</v>
      </c>
      <c r="O11" s="409" t="s">
        <v>372</v>
      </c>
      <c r="P11" s="409" t="s">
        <v>372</v>
      </c>
      <c r="Q11" s="409" t="s">
        <v>372</v>
      </c>
      <c r="R11" s="409" t="s">
        <v>372</v>
      </c>
      <c r="S11" s="409" t="s">
        <v>372</v>
      </c>
      <c r="T11" s="409" t="s">
        <v>372</v>
      </c>
      <c r="U11" s="409">
        <v>0.17599999999999999</v>
      </c>
      <c r="V11" s="409">
        <v>9.0999999999999998E-2</v>
      </c>
      <c r="W11" s="409">
        <v>0.124</v>
      </c>
      <c r="X11" s="409">
        <v>6.8000000000000005E-2</v>
      </c>
      <c r="Y11" s="409" t="s">
        <v>372</v>
      </c>
      <c r="Z11" s="409" t="s">
        <v>372</v>
      </c>
      <c r="AA11" s="409" t="s">
        <v>372</v>
      </c>
      <c r="AB11" s="409" t="s">
        <v>372</v>
      </c>
      <c r="AC11" s="409" t="s">
        <v>372</v>
      </c>
      <c r="AD11" s="409" t="s">
        <v>372</v>
      </c>
      <c r="AE11" s="409" t="s">
        <v>372</v>
      </c>
      <c r="AF11" s="409" t="s">
        <v>372</v>
      </c>
      <c r="AG11" s="409" t="s">
        <v>372</v>
      </c>
      <c r="AH11" s="409">
        <v>0.17599999999999999</v>
      </c>
      <c r="AI11" s="409">
        <v>9.0999999999999998E-2</v>
      </c>
      <c r="AJ11" s="409">
        <v>0.124</v>
      </c>
      <c r="AK11" s="409">
        <v>6.8000000000000005E-2</v>
      </c>
      <c r="AL11" s="409" t="s">
        <v>372</v>
      </c>
      <c r="AM11" s="409" t="s">
        <v>372</v>
      </c>
      <c r="AN11" s="409" t="s">
        <v>372</v>
      </c>
      <c r="AO11" s="409" t="s">
        <v>372</v>
      </c>
      <c r="AP11" s="409" t="s">
        <v>372</v>
      </c>
      <c r="AQ11" s="409" t="s">
        <v>372</v>
      </c>
      <c r="AR11" s="409" t="s">
        <v>372</v>
      </c>
      <c r="AS11" s="414" t="s">
        <v>372</v>
      </c>
    </row>
    <row r="12" spans="2:45" x14ac:dyDescent="0.25">
      <c r="B12" s="406" t="s">
        <v>103</v>
      </c>
      <c r="C12" s="407" t="s">
        <v>318</v>
      </c>
      <c r="D12" s="407" t="s">
        <v>203</v>
      </c>
      <c r="E12" s="407" t="s">
        <v>236</v>
      </c>
      <c r="F12" s="408" t="s">
        <v>336</v>
      </c>
      <c r="G12" s="409" t="s">
        <v>372</v>
      </c>
      <c r="H12" s="409">
        <v>0.23599999999999999</v>
      </c>
      <c r="I12" s="409">
        <v>0.113</v>
      </c>
      <c r="J12" s="409" t="s">
        <v>372</v>
      </c>
      <c r="K12" s="409" t="s">
        <v>372</v>
      </c>
      <c r="L12" s="409" t="s">
        <v>372</v>
      </c>
      <c r="M12" s="409" t="s">
        <v>372</v>
      </c>
      <c r="N12" s="409" t="s">
        <v>372</v>
      </c>
      <c r="O12" s="409" t="s">
        <v>372</v>
      </c>
      <c r="P12" s="409" t="s">
        <v>372</v>
      </c>
      <c r="Q12" s="409" t="s">
        <v>372</v>
      </c>
      <c r="R12" s="409" t="s">
        <v>372</v>
      </c>
      <c r="S12" s="409" t="s">
        <v>372</v>
      </c>
      <c r="T12" s="409" t="s">
        <v>372</v>
      </c>
      <c r="U12" s="409">
        <v>0.23599999999999999</v>
      </c>
      <c r="V12" s="409">
        <v>0.113</v>
      </c>
      <c r="W12" s="409" t="s">
        <v>372</v>
      </c>
      <c r="X12" s="409" t="s">
        <v>372</v>
      </c>
      <c r="Y12" s="409" t="s">
        <v>372</v>
      </c>
      <c r="Z12" s="409" t="s">
        <v>372</v>
      </c>
      <c r="AA12" s="409" t="s">
        <v>372</v>
      </c>
      <c r="AB12" s="409" t="s">
        <v>372</v>
      </c>
      <c r="AC12" s="409" t="s">
        <v>372</v>
      </c>
      <c r="AD12" s="409" t="s">
        <v>372</v>
      </c>
      <c r="AE12" s="409" t="s">
        <v>372</v>
      </c>
      <c r="AF12" s="409" t="s">
        <v>372</v>
      </c>
      <c r="AG12" s="409" t="s">
        <v>372</v>
      </c>
      <c r="AH12" s="409">
        <v>0.23599999999999999</v>
      </c>
      <c r="AI12" s="409">
        <v>0.113</v>
      </c>
      <c r="AJ12" s="409" t="s">
        <v>372</v>
      </c>
      <c r="AK12" s="409" t="s">
        <v>372</v>
      </c>
      <c r="AL12" s="409" t="s">
        <v>372</v>
      </c>
      <c r="AM12" s="409" t="s">
        <v>372</v>
      </c>
      <c r="AN12" s="409" t="s">
        <v>372</v>
      </c>
      <c r="AO12" s="409" t="s">
        <v>372</v>
      </c>
      <c r="AP12" s="409" t="s">
        <v>372</v>
      </c>
      <c r="AQ12" s="409" t="s">
        <v>372</v>
      </c>
      <c r="AR12" s="409" t="s">
        <v>372</v>
      </c>
      <c r="AS12" s="414" t="s">
        <v>372</v>
      </c>
    </row>
    <row r="13" spans="2:45" x14ac:dyDescent="0.25">
      <c r="B13" s="406" t="s">
        <v>103</v>
      </c>
      <c r="C13" s="407" t="s">
        <v>318</v>
      </c>
      <c r="D13" s="407" t="s">
        <v>209</v>
      </c>
      <c r="E13" s="407" t="s">
        <v>248</v>
      </c>
      <c r="F13" s="408" t="s">
        <v>345</v>
      </c>
      <c r="G13" s="409" t="s">
        <v>372</v>
      </c>
      <c r="H13" s="409" t="s">
        <v>372</v>
      </c>
      <c r="I13" s="409" t="s">
        <v>372</v>
      </c>
      <c r="J13" s="409" t="s">
        <v>372</v>
      </c>
      <c r="K13" s="409" t="s">
        <v>372</v>
      </c>
      <c r="L13" s="409">
        <v>7.4999999999999997E-2</v>
      </c>
      <c r="M13" s="409" t="s">
        <v>372</v>
      </c>
      <c r="N13" s="409">
        <v>6.5000000000000002E-2</v>
      </c>
      <c r="O13" s="409" t="s">
        <v>372</v>
      </c>
      <c r="P13" s="409">
        <v>8.0000000000000002E-3</v>
      </c>
      <c r="Q13" s="409">
        <v>2.3E-2</v>
      </c>
      <c r="R13" s="409">
        <v>2.1999999999999999E-2</v>
      </c>
      <c r="S13" s="409" t="s">
        <v>372</v>
      </c>
      <c r="T13" s="409" t="s">
        <v>372</v>
      </c>
      <c r="U13" s="409" t="s">
        <v>372</v>
      </c>
      <c r="V13" s="409" t="s">
        <v>372</v>
      </c>
      <c r="W13" s="409" t="s">
        <v>372</v>
      </c>
      <c r="X13" s="409" t="s">
        <v>372</v>
      </c>
      <c r="Y13" s="409">
        <v>7.4999999999999997E-2</v>
      </c>
      <c r="Z13" s="409" t="s">
        <v>372</v>
      </c>
      <c r="AA13" s="409">
        <v>6.5000000000000002E-2</v>
      </c>
      <c r="AB13" s="409" t="s">
        <v>372</v>
      </c>
      <c r="AC13" s="409">
        <v>8.0000000000000002E-3</v>
      </c>
      <c r="AD13" s="409">
        <v>2.3E-2</v>
      </c>
      <c r="AE13" s="409">
        <v>2.1999999999999999E-2</v>
      </c>
      <c r="AF13" s="409" t="s">
        <v>372</v>
      </c>
      <c r="AG13" s="409" t="s">
        <v>372</v>
      </c>
      <c r="AH13" s="409" t="s">
        <v>372</v>
      </c>
      <c r="AI13" s="409" t="s">
        <v>372</v>
      </c>
      <c r="AJ13" s="409" t="s">
        <v>372</v>
      </c>
      <c r="AK13" s="409" t="s">
        <v>372</v>
      </c>
      <c r="AL13" s="409">
        <v>7.5999999999999998E-2</v>
      </c>
      <c r="AM13" s="409" t="s">
        <v>372</v>
      </c>
      <c r="AN13" s="409">
        <v>7.0000000000000007E-2</v>
      </c>
      <c r="AO13" s="409" t="s">
        <v>372</v>
      </c>
      <c r="AP13" s="409">
        <v>0.01</v>
      </c>
      <c r="AQ13" s="409">
        <v>1.2E-2</v>
      </c>
      <c r="AR13" s="409">
        <v>8.0000000000000002E-3</v>
      </c>
      <c r="AS13" s="414" t="s">
        <v>372</v>
      </c>
    </row>
    <row r="14" spans="2:45" x14ac:dyDescent="0.25">
      <c r="B14" s="406" t="s">
        <v>103</v>
      </c>
      <c r="C14" s="407" t="s">
        <v>318</v>
      </c>
      <c r="D14" s="407" t="s">
        <v>208</v>
      </c>
      <c r="E14" s="407" t="s">
        <v>249</v>
      </c>
      <c r="F14" s="408" t="s">
        <v>344</v>
      </c>
      <c r="G14" s="409" t="s">
        <v>372</v>
      </c>
      <c r="H14" s="409" t="s">
        <v>372</v>
      </c>
      <c r="I14" s="409" t="s">
        <v>372</v>
      </c>
      <c r="J14" s="409" t="s">
        <v>372</v>
      </c>
      <c r="K14" s="409" t="s">
        <v>372</v>
      </c>
      <c r="L14" s="409">
        <v>9.1999999999999998E-2</v>
      </c>
      <c r="M14" s="409" t="s">
        <v>372</v>
      </c>
      <c r="N14" s="409">
        <v>0.08</v>
      </c>
      <c r="O14" s="409" t="s">
        <v>372</v>
      </c>
      <c r="P14" s="409">
        <v>2.1999999999999999E-2</v>
      </c>
      <c r="Q14" s="409">
        <v>3.5000000000000003E-2</v>
      </c>
      <c r="R14" s="409">
        <v>3.4000000000000002E-2</v>
      </c>
      <c r="S14" s="409" t="s">
        <v>372</v>
      </c>
      <c r="T14" s="409" t="s">
        <v>372</v>
      </c>
      <c r="U14" s="409" t="s">
        <v>372</v>
      </c>
      <c r="V14" s="409" t="s">
        <v>372</v>
      </c>
      <c r="W14" s="409" t="s">
        <v>372</v>
      </c>
      <c r="X14" s="409" t="s">
        <v>372</v>
      </c>
      <c r="Y14" s="409">
        <v>9.1999999999999998E-2</v>
      </c>
      <c r="Z14" s="409" t="s">
        <v>372</v>
      </c>
      <c r="AA14" s="409">
        <v>0.08</v>
      </c>
      <c r="AB14" s="409" t="s">
        <v>372</v>
      </c>
      <c r="AC14" s="409">
        <v>2.1999999999999999E-2</v>
      </c>
      <c r="AD14" s="409">
        <v>3.5000000000000003E-2</v>
      </c>
      <c r="AE14" s="409">
        <v>3.4000000000000002E-2</v>
      </c>
      <c r="AF14" s="409" t="s">
        <v>372</v>
      </c>
      <c r="AG14" s="409" t="s">
        <v>372</v>
      </c>
      <c r="AH14" s="409" t="s">
        <v>372</v>
      </c>
      <c r="AI14" s="409" t="s">
        <v>372</v>
      </c>
      <c r="AJ14" s="409" t="s">
        <v>372</v>
      </c>
      <c r="AK14" s="409" t="s">
        <v>372</v>
      </c>
      <c r="AL14" s="409">
        <v>9.4E-2</v>
      </c>
      <c r="AM14" s="409" t="s">
        <v>372</v>
      </c>
      <c r="AN14" s="409">
        <v>7.9000000000000001E-2</v>
      </c>
      <c r="AO14" s="409" t="s">
        <v>372</v>
      </c>
      <c r="AP14" s="409">
        <v>1.9E-2</v>
      </c>
      <c r="AQ14" s="409">
        <v>2.1999999999999999E-2</v>
      </c>
      <c r="AR14" s="409">
        <v>1.9E-2</v>
      </c>
      <c r="AS14" s="414" t="s">
        <v>372</v>
      </c>
    </row>
    <row r="15" spans="2:45" x14ac:dyDescent="0.25">
      <c r="B15" s="406" t="s">
        <v>103</v>
      </c>
      <c r="C15" s="407" t="s">
        <v>318</v>
      </c>
      <c r="D15" s="407" t="s">
        <v>207</v>
      </c>
      <c r="E15" s="407" t="s">
        <v>278</v>
      </c>
      <c r="F15" s="408" t="s">
        <v>343</v>
      </c>
      <c r="G15" s="409" t="s">
        <v>372</v>
      </c>
      <c r="H15" s="409" t="s">
        <v>372</v>
      </c>
      <c r="I15" s="409" t="s">
        <v>372</v>
      </c>
      <c r="J15" s="409" t="s">
        <v>372</v>
      </c>
      <c r="K15" s="409" t="s">
        <v>372</v>
      </c>
      <c r="L15" s="409">
        <v>0.36699999999999999</v>
      </c>
      <c r="M15" s="409" t="s">
        <v>372</v>
      </c>
      <c r="N15" s="409">
        <v>0.32</v>
      </c>
      <c r="O15" s="409" t="s">
        <v>372</v>
      </c>
      <c r="P15" s="409">
        <v>7.5999999999999998E-2</v>
      </c>
      <c r="Q15" s="409">
        <v>0.13300000000000001</v>
      </c>
      <c r="R15" s="409">
        <v>0.128</v>
      </c>
      <c r="S15" s="409" t="s">
        <v>372</v>
      </c>
      <c r="T15" s="409" t="s">
        <v>372</v>
      </c>
      <c r="U15" s="409" t="s">
        <v>372</v>
      </c>
      <c r="V15" s="409" t="s">
        <v>372</v>
      </c>
      <c r="W15" s="409" t="s">
        <v>372</v>
      </c>
      <c r="X15" s="409" t="s">
        <v>372</v>
      </c>
      <c r="Y15" s="409">
        <v>0.36699999999999999</v>
      </c>
      <c r="Z15" s="409" t="s">
        <v>372</v>
      </c>
      <c r="AA15" s="409">
        <v>0.32</v>
      </c>
      <c r="AB15" s="409" t="s">
        <v>372</v>
      </c>
      <c r="AC15" s="409">
        <v>7.5999999999999998E-2</v>
      </c>
      <c r="AD15" s="409">
        <v>0.13300000000000001</v>
      </c>
      <c r="AE15" s="409">
        <v>0.128</v>
      </c>
      <c r="AF15" s="409" t="s">
        <v>372</v>
      </c>
      <c r="AG15" s="409" t="s">
        <v>372</v>
      </c>
      <c r="AH15" s="409" t="s">
        <v>372</v>
      </c>
      <c r="AI15" s="409" t="s">
        <v>372</v>
      </c>
      <c r="AJ15" s="409" t="s">
        <v>372</v>
      </c>
      <c r="AK15" s="409" t="s">
        <v>372</v>
      </c>
      <c r="AL15" s="409">
        <v>0.36499999999999999</v>
      </c>
      <c r="AM15" s="409" t="s">
        <v>372</v>
      </c>
      <c r="AN15" s="409">
        <v>0.312</v>
      </c>
      <c r="AO15" s="409" t="s">
        <v>372</v>
      </c>
      <c r="AP15" s="409">
        <v>7.0000000000000007E-2</v>
      </c>
      <c r="AQ15" s="409">
        <v>8.2000000000000003E-2</v>
      </c>
      <c r="AR15" s="409">
        <v>6.6000000000000003E-2</v>
      </c>
      <c r="AS15" s="414" t="s">
        <v>372</v>
      </c>
    </row>
    <row r="16" spans="2:45" x14ac:dyDescent="0.25">
      <c r="B16" s="406" t="s">
        <v>103</v>
      </c>
      <c r="C16" s="407" t="s">
        <v>318</v>
      </c>
      <c r="D16" s="407" t="s">
        <v>206</v>
      </c>
      <c r="E16" s="407" t="s">
        <v>252</v>
      </c>
      <c r="F16" s="408" t="s">
        <v>342</v>
      </c>
      <c r="G16" s="409" t="s">
        <v>372</v>
      </c>
      <c r="H16" s="409" t="s">
        <v>372</v>
      </c>
      <c r="I16" s="409" t="s">
        <v>372</v>
      </c>
      <c r="J16" s="409" t="s">
        <v>372</v>
      </c>
      <c r="K16" s="409" t="s">
        <v>372</v>
      </c>
      <c r="L16" s="409">
        <v>0.68200000000000005</v>
      </c>
      <c r="M16" s="409" t="s">
        <v>372</v>
      </c>
      <c r="N16" s="409">
        <v>0.56599999999999995</v>
      </c>
      <c r="O16" s="409" t="s">
        <v>372</v>
      </c>
      <c r="P16" s="409">
        <v>0.13300000000000001</v>
      </c>
      <c r="Q16" s="409">
        <v>0.20599999999999999</v>
      </c>
      <c r="R16" s="409">
        <v>0.20100000000000001</v>
      </c>
      <c r="S16" s="409" t="s">
        <v>372</v>
      </c>
      <c r="T16" s="409" t="s">
        <v>372</v>
      </c>
      <c r="U16" s="409" t="s">
        <v>372</v>
      </c>
      <c r="V16" s="409" t="s">
        <v>372</v>
      </c>
      <c r="W16" s="409" t="s">
        <v>372</v>
      </c>
      <c r="X16" s="409" t="s">
        <v>372</v>
      </c>
      <c r="Y16" s="409">
        <v>0.68200000000000005</v>
      </c>
      <c r="Z16" s="409" t="s">
        <v>372</v>
      </c>
      <c r="AA16" s="409">
        <v>0.56599999999999995</v>
      </c>
      <c r="AB16" s="409" t="s">
        <v>372</v>
      </c>
      <c r="AC16" s="409">
        <v>0.13300000000000001</v>
      </c>
      <c r="AD16" s="409">
        <v>0.20599999999999999</v>
      </c>
      <c r="AE16" s="409">
        <v>0.20100000000000001</v>
      </c>
      <c r="AF16" s="409" t="s">
        <v>372</v>
      </c>
      <c r="AG16" s="409" t="s">
        <v>372</v>
      </c>
      <c r="AH16" s="409" t="s">
        <v>372</v>
      </c>
      <c r="AI16" s="409" t="s">
        <v>372</v>
      </c>
      <c r="AJ16" s="409" t="s">
        <v>372</v>
      </c>
      <c r="AK16" s="409" t="s">
        <v>372</v>
      </c>
      <c r="AL16" s="409" t="s">
        <v>372</v>
      </c>
      <c r="AM16" s="409" t="s">
        <v>372</v>
      </c>
      <c r="AN16" s="409" t="s">
        <v>372</v>
      </c>
      <c r="AO16" s="409" t="s">
        <v>372</v>
      </c>
      <c r="AP16" s="409" t="s">
        <v>372</v>
      </c>
      <c r="AQ16" s="409" t="s">
        <v>372</v>
      </c>
      <c r="AR16" s="409" t="s">
        <v>372</v>
      </c>
      <c r="AS16" s="414" t="s">
        <v>372</v>
      </c>
    </row>
    <row r="17" spans="2:45" x14ac:dyDescent="0.25">
      <c r="B17" s="406" t="s">
        <v>103</v>
      </c>
      <c r="C17" s="407" t="s">
        <v>318</v>
      </c>
      <c r="D17" s="407" t="s">
        <v>211</v>
      </c>
      <c r="E17" s="407" t="s">
        <v>346</v>
      </c>
      <c r="F17" s="408" t="s">
        <v>347</v>
      </c>
      <c r="G17" s="409" t="s">
        <v>372</v>
      </c>
      <c r="H17" s="409" t="s">
        <v>372</v>
      </c>
      <c r="I17" s="409" t="s">
        <v>372</v>
      </c>
      <c r="J17" s="409" t="s">
        <v>372</v>
      </c>
      <c r="K17" s="409" t="s">
        <v>372</v>
      </c>
      <c r="L17" s="409">
        <v>0</v>
      </c>
      <c r="M17" s="409" t="s">
        <v>372</v>
      </c>
      <c r="N17" s="409">
        <v>-7.0000000000000001E-3</v>
      </c>
      <c r="O17" s="409" t="s">
        <v>372</v>
      </c>
      <c r="P17" s="409">
        <v>0</v>
      </c>
      <c r="Q17" s="409">
        <v>0</v>
      </c>
      <c r="R17" s="409">
        <v>0</v>
      </c>
      <c r="S17" s="409" t="s">
        <v>372</v>
      </c>
      <c r="T17" s="409" t="s">
        <v>372</v>
      </c>
      <c r="U17" s="409" t="s">
        <v>372</v>
      </c>
      <c r="V17" s="409" t="s">
        <v>372</v>
      </c>
      <c r="W17" s="409" t="s">
        <v>372</v>
      </c>
      <c r="X17" s="409" t="s">
        <v>372</v>
      </c>
      <c r="Y17" s="409">
        <v>0</v>
      </c>
      <c r="Z17" s="409" t="s">
        <v>372</v>
      </c>
      <c r="AA17" s="409">
        <v>-7.0000000000000001E-3</v>
      </c>
      <c r="AB17" s="409" t="s">
        <v>372</v>
      </c>
      <c r="AC17" s="409">
        <v>0</v>
      </c>
      <c r="AD17" s="409">
        <v>0</v>
      </c>
      <c r="AE17" s="409">
        <v>0</v>
      </c>
      <c r="AF17" s="409" t="s">
        <v>372</v>
      </c>
      <c r="AG17" s="409" t="s">
        <v>372</v>
      </c>
      <c r="AH17" s="409" t="s">
        <v>372</v>
      </c>
      <c r="AI17" s="409" t="s">
        <v>372</v>
      </c>
      <c r="AJ17" s="409" t="s">
        <v>372</v>
      </c>
      <c r="AK17" s="409" t="s">
        <v>372</v>
      </c>
      <c r="AL17" s="409">
        <v>0</v>
      </c>
      <c r="AM17" s="409" t="s">
        <v>372</v>
      </c>
      <c r="AN17" s="409">
        <v>0</v>
      </c>
      <c r="AO17" s="409" t="s">
        <v>372</v>
      </c>
      <c r="AP17" s="409">
        <v>0</v>
      </c>
      <c r="AQ17" s="409">
        <v>0</v>
      </c>
      <c r="AR17" s="409">
        <v>0</v>
      </c>
      <c r="AS17" s="414" t="s">
        <v>372</v>
      </c>
    </row>
    <row r="18" spans="2:45" x14ac:dyDescent="0.25">
      <c r="B18" s="406" t="s">
        <v>103</v>
      </c>
      <c r="C18" s="407" t="s">
        <v>318</v>
      </c>
      <c r="D18" s="407" t="s">
        <v>210</v>
      </c>
      <c r="E18" s="407" t="s">
        <v>255</v>
      </c>
      <c r="F18" s="408" t="s">
        <v>348</v>
      </c>
      <c r="G18" s="409" t="s">
        <v>372</v>
      </c>
      <c r="H18" s="409" t="s">
        <v>372</v>
      </c>
      <c r="I18" s="409" t="s">
        <v>372</v>
      </c>
      <c r="J18" s="409" t="s">
        <v>372</v>
      </c>
      <c r="K18" s="409" t="s">
        <v>372</v>
      </c>
      <c r="L18" s="409">
        <v>0</v>
      </c>
      <c r="M18" s="409" t="s">
        <v>372</v>
      </c>
      <c r="N18" s="409">
        <v>0</v>
      </c>
      <c r="O18" s="409" t="s">
        <v>372</v>
      </c>
      <c r="P18" s="409">
        <v>0</v>
      </c>
      <c r="Q18" s="409">
        <v>0</v>
      </c>
      <c r="R18" s="409">
        <v>0</v>
      </c>
      <c r="S18" s="409" t="s">
        <v>372</v>
      </c>
      <c r="T18" s="409" t="s">
        <v>372</v>
      </c>
      <c r="U18" s="409" t="s">
        <v>372</v>
      </c>
      <c r="V18" s="409" t="s">
        <v>372</v>
      </c>
      <c r="W18" s="409" t="s">
        <v>372</v>
      </c>
      <c r="X18" s="409" t="s">
        <v>372</v>
      </c>
      <c r="Y18" s="409">
        <v>0</v>
      </c>
      <c r="Z18" s="409" t="s">
        <v>372</v>
      </c>
      <c r="AA18" s="409">
        <v>0</v>
      </c>
      <c r="AB18" s="409" t="s">
        <v>372</v>
      </c>
      <c r="AC18" s="409">
        <v>0</v>
      </c>
      <c r="AD18" s="409">
        <v>0</v>
      </c>
      <c r="AE18" s="409">
        <v>0</v>
      </c>
      <c r="AF18" s="409" t="s">
        <v>372</v>
      </c>
      <c r="AG18" s="409" t="s">
        <v>372</v>
      </c>
      <c r="AH18" s="409" t="s">
        <v>372</v>
      </c>
      <c r="AI18" s="409" t="s">
        <v>372</v>
      </c>
      <c r="AJ18" s="409" t="s">
        <v>372</v>
      </c>
      <c r="AK18" s="409" t="s">
        <v>372</v>
      </c>
      <c r="AL18" s="409">
        <v>0</v>
      </c>
      <c r="AM18" s="409" t="s">
        <v>372</v>
      </c>
      <c r="AN18" s="409">
        <v>-6.0000000000000001E-3</v>
      </c>
      <c r="AO18" s="409" t="s">
        <v>372</v>
      </c>
      <c r="AP18" s="409">
        <v>-1.4E-2</v>
      </c>
      <c r="AQ18" s="409">
        <v>-1.4E-2</v>
      </c>
      <c r="AR18" s="409">
        <v>-1.4999999999999999E-2</v>
      </c>
      <c r="AS18" s="414" t="s">
        <v>372</v>
      </c>
    </row>
    <row r="19" spans="2:45" x14ac:dyDescent="0.25">
      <c r="B19" s="406" t="s">
        <v>103</v>
      </c>
      <c r="C19" s="407" t="s">
        <v>318</v>
      </c>
      <c r="D19" s="407" t="s">
        <v>213</v>
      </c>
      <c r="E19" s="407" t="s">
        <v>256</v>
      </c>
      <c r="F19" s="408" t="s">
        <v>349</v>
      </c>
      <c r="G19" s="409" t="s">
        <v>372</v>
      </c>
      <c r="H19" s="409" t="s">
        <v>372</v>
      </c>
      <c r="I19" s="409" t="s">
        <v>372</v>
      </c>
      <c r="J19" s="409" t="s">
        <v>372</v>
      </c>
      <c r="K19" s="409" t="s">
        <v>372</v>
      </c>
      <c r="L19" s="409" t="s">
        <v>372</v>
      </c>
      <c r="M19" s="409">
        <v>0.20699999999999999</v>
      </c>
      <c r="N19" s="409">
        <v>4.9000000000000002E-2</v>
      </c>
      <c r="O19" s="409">
        <v>2.1999999999999999E-2</v>
      </c>
      <c r="P19" s="409">
        <v>1.2E-2</v>
      </c>
      <c r="Q19" s="409">
        <v>2.1000000000000001E-2</v>
      </c>
      <c r="R19" s="409">
        <v>2.1000000000000001E-2</v>
      </c>
      <c r="S19" s="409" t="s">
        <v>372</v>
      </c>
      <c r="T19" s="409" t="s">
        <v>372</v>
      </c>
      <c r="U19" s="409" t="s">
        <v>372</v>
      </c>
      <c r="V19" s="409" t="s">
        <v>372</v>
      </c>
      <c r="W19" s="409" t="s">
        <v>372</v>
      </c>
      <c r="X19" s="409" t="s">
        <v>372</v>
      </c>
      <c r="Y19" s="409" t="s">
        <v>372</v>
      </c>
      <c r="Z19" s="409">
        <v>0.20699999999999999</v>
      </c>
      <c r="AA19" s="409">
        <v>4.9000000000000002E-2</v>
      </c>
      <c r="AB19" s="409">
        <v>2.1999999999999999E-2</v>
      </c>
      <c r="AC19" s="409">
        <v>1.2E-2</v>
      </c>
      <c r="AD19" s="409">
        <v>2.1000000000000001E-2</v>
      </c>
      <c r="AE19" s="409">
        <v>2.1000000000000001E-2</v>
      </c>
      <c r="AF19" s="409" t="s">
        <v>372</v>
      </c>
      <c r="AG19" s="409" t="s">
        <v>372</v>
      </c>
      <c r="AH19" s="409" t="s">
        <v>372</v>
      </c>
      <c r="AI19" s="409" t="s">
        <v>372</v>
      </c>
      <c r="AJ19" s="409" t="s">
        <v>372</v>
      </c>
      <c r="AK19" s="409" t="s">
        <v>372</v>
      </c>
      <c r="AL19" s="409" t="s">
        <v>372</v>
      </c>
      <c r="AM19" s="409">
        <v>0.20699999999999999</v>
      </c>
      <c r="AN19" s="409">
        <v>4.3999999999999997E-2</v>
      </c>
      <c r="AO19" s="409">
        <v>2.1999999999999999E-2</v>
      </c>
      <c r="AP19" s="409">
        <v>0</v>
      </c>
      <c r="AQ19" s="409">
        <v>0.01</v>
      </c>
      <c r="AR19" s="409">
        <v>0</v>
      </c>
      <c r="AS19" s="414" t="s">
        <v>372</v>
      </c>
    </row>
    <row r="20" spans="2:45" x14ac:dyDescent="0.25">
      <c r="B20" s="406" t="s">
        <v>103</v>
      </c>
      <c r="C20" s="407" t="s">
        <v>318</v>
      </c>
      <c r="D20" s="407" t="s">
        <v>212</v>
      </c>
      <c r="E20" s="407" t="s">
        <v>65</v>
      </c>
      <c r="F20" s="408" t="s">
        <v>135</v>
      </c>
      <c r="G20" s="409" t="s">
        <v>372</v>
      </c>
      <c r="H20" s="409" t="s">
        <v>372</v>
      </c>
      <c r="I20" s="409" t="s">
        <v>372</v>
      </c>
      <c r="J20" s="409" t="s">
        <v>372</v>
      </c>
      <c r="K20" s="409" t="s">
        <v>372</v>
      </c>
      <c r="L20" s="409" t="s">
        <v>372</v>
      </c>
      <c r="M20" s="409">
        <v>0.97</v>
      </c>
      <c r="N20" s="409">
        <v>0.223</v>
      </c>
      <c r="O20" s="409" t="s">
        <v>372</v>
      </c>
      <c r="P20" s="409" t="s">
        <v>372</v>
      </c>
      <c r="Q20" s="409" t="s">
        <v>372</v>
      </c>
      <c r="R20" s="409" t="s">
        <v>372</v>
      </c>
      <c r="S20" s="409" t="s">
        <v>372</v>
      </c>
      <c r="T20" s="409" t="s">
        <v>372</v>
      </c>
      <c r="U20" s="409" t="s">
        <v>372</v>
      </c>
      <c r="V20" s="409" t="s">
        <v>372</v>
      </c>
      <c r="W20" s="409" t="s">
        <v>372</v>
      </c>
      <c r="X20" s="409" t="s">
        <v>372</v>
      </c>
      <c r="Y20" s="409" t="s">
        <v>372</v>
      </c>
      <c r="Z20" s="409">
        <v>0.97</v>
      </c>
      <c r="AA20" s="409">
        <v>0.223</v>
      </c>
      <c r="AB20" s="409" t="s">
        <v>372</v>
      </c>
      <c r="AC20" s="409" t="s">
        <v>372</v>
      </c>
      <c r="AD20" s="409" t="s">
        <v>372</v>
      </c>
      <c r="AE20" s="409" t="s">
        <v>372</v>
      </c>
      <c r="AF20" s="409" t="s">
        <v>372</v>
      </c>
      <c r="AG20" s="409" t="s">
        <v>372</v>
      </c>
      <c r="AH20" s="409" t="s">
        <v>372</v>
      </c>
      <c r="AI20" s="409" t="s">
        <v>372</v>
      </c>
      <c r="AJ20" s="409" t="s">
        <v>372</v>
      </c>
      <c r="AK20" s="409" t="s">
        <v>372</v>
      </c>
      <c r="AL20" s="409" t="s">
        <v>372</v>
      </c>
      <c r="AM20" s="409">
        <v>0.97</v>
      </c>
      <c r="AN20" s="409">
        <v>0.223</v>
      </c>
      <c r="AO20" s="409" t="s">
        <v>372</v>
      </c>
      <c r="AP20" s="409" t="s">
        <v>372</v>
      </c>
      <c r="AQ20" s="409" t="s">
        <v>372</v>
      </c>
      <c r="AR20" s="409" t="s">
        <v>372</v>
      </c>
      <c r="AS20" s="414" t="s">
        <v>372</v>
      </c>
    </row>
    <row r="21" spans="2:45" x14ac:dyDescent="0.25">
      <c r="B21" s="406" t="s">
        <v>103</v>
      </c>
      <c r="C21" s="407" t="s">
        <v>318</v>
      </c>
      <c r="D21" s="407" t="s">
        <v>214</v>
      </c>
      <c r="E21" s="407" t="s">
        <v>162</v>
      </c>
      <c r="F21" s="408" t="s">
        <v>215</v>
      </c>
      <c r="G21" s="409" t="s">
        <v>372</v>
      </c>
      <c r="H21" s="409" t="s">
        <v>372</v>
      </c>
      <c r="I21" s="409" t="s">
        <v>372</v>
      </c>
      <c r="J21" s="409" t="s">
        <v>372</v>
      </c>
      <c r="K21" s="409" t="s">
        <v>372</v>
      </c>
      <c r="L21" s="409" t="s">
        <v>372</v>
      </c>
      <c r="M21" s="409" t="s">
        <v>372</v>
      </c>
      <c r="N21" s="409" t="s">
        <v>372</v>
      </c>
      <c r="O21" s="409">
        <v>0.70499999999999996</v>
      </c>
      <c r="P21" s="409">
        <v>0.27900000000000003</v>
      </c>
      <c r="Q21" s="409">
        <v>0.372</v>
      </c>
      <c r="R21" s="409">
        <v>0.37</v>
      </c>
      <c r="S21" s="409" t="s">
        <v>372</v>
      </c>
      <c r="T21" s="409" t="s">
        <v>372</v>
      </c>
      <c r="U21" s="409" t="s">
        <v>372</v>
      </c>
      <c r="V21" s="409" t="s">
        <v>372</v>
      </c>
      <c r="W21" s="409" t="s">
        <v>372</v>
      </c>
      <c r="X21" s="409" t="s">
        <v>372</v>
      </c>
      <c r="Y21" s="409" t="s">
        <v>372</v>
      </c>
      <c r="Z21" s="409" t="s">
        <v>372</v>
      </c>
      <c r="AA21" s="409" t="s">
        <v>372</v>
      </c>
      <c r="AB21" s="409">
        <v>0.70499999999999996</v>
      </c>
      <c r="AC21" s="409">
        <v>0.27900000000000003</v>
      </c>
      <c r="AD21" s="409">
        <v>0.372</v>
      </c>
      <c r="AE21" s="409">
        <v>0.37</v>
      </c>
      <c r="AF21" s="409" t="s">
        <v>372</v>
      </c>
      <c r="AG21" s="409" t="s">
        <v>372</v>
      </c>
      <c r="AH21" s="409" t="s">
        <v>372</v>
      </c>
      <c r="AI21" s="409" t="s">
        <v>372</v>
      </c>
      <c r="AJ21" s="409" t="s">
        <v>372</v>
      </c>
      <c r="AK21" s="409" t="s">
        <v>372</v>
      </c>
      <c r="AL21" s="409" t="s">
        <v>372</v>
      </c>
      <c r="AM21" s="409" t="s">
        <v>372</v>
      </c>
      <c r="AN21" s="409" t="s">
        <v>372</v>
      </c>
      <c r="AO21" s="409">
        <v>0.70499999999999996</v>
      </c>
      <c r="AP21" s="409">
        <v>0.34599999999999997</v>
      </c>
      <c r="AQ21" s="409">
        <v>0.376</v>
      </c>
      <c r="AR21" s="409">
        <v>0.36099999999999999</v>
      </c>
      <c r="AS21" s="414" t="s">
        <v>372</v>
      </c>
    </row>
    <row r="22" spans="2:45" x14ac:dyDescent="0.25">
      <c r="B22" s="406" t="s">
        <v>103</v>
      </c>
      <c r="C22" s="407" t="s">
        <v>318</v>
      </c>
      <c r="D22" s="407" t="s">
        <v>216</v>
      </c>
      <c r="E22" s="407" t="s">
        <v>284</v>
      </c>
      <c r="F22" s="408" t="s">
        <v>350</v>
      </c>
      <c r="G22" s="409" t="s">
        <v>372</v>
      </c>
      <c r="H22" s="409" t="s">
        <v>372</v>
      </c>
      <c r="I22" s="409" t="s">
        <v>372</v>
      </c>
      <c r="J22" s="409" t="s">
        <v>372</v>
      </c>
      <c r="K22" s="409" t="s">
        <v>372</v>
      </c>
      <c r="L22" s="409" t="s">
        <v>372</v>
      </c>
      <c r="M22" s="409" t="s">
        <v>372</v>
      </c>
      <c r="N22" s="409" t="s">
        <v>372</v>
      </c>
      <c r="O22" s="409">
        <v>0.158</v>
      </c>
      <c r="P22" s="409">
        <v>0.09</v>
      </c>
      <c r="Q22" s="409">
        <v>0.16700000000000001</v>
      </c>
      <c r="R22" s="409">
        <v>0.157</v>
      </c>
      <c r="S22" s="409" t="s">
        <v>372</v>
      </c>
      <c r="T22" s="409" t="s">
        <v>372</v>
      </c>
      <c r="U22" s="409" t="s">
        <v>372</v>
      </c>
      <c r="V22" s="409" t="s">
        <v>372</v>
      </c>
      <c r="W22" s="409" t="s">
        <v>372</v>
      </c>
      <c r="X22" s="409" t="s">
        <v>372</v>
      </c>
      <c r="Y22" s="409" t="s">
        <v>372</v>
      </c>
      <c r="Z22" s="409" t="s">
        <v>372</v>
      </c>
      <c r="AA22" s="409" t="s">
        <v>372</v>
      </c>
      <c r="AB22" s="409">
        <v>0.158</v>
      </c>
      <c r="AC22" s="409">
        <v>0.09</v>
      </c>
      <c r="AD22" s="409">
        <v>0.16700000000000001</v>
      </c>
      <c r="AE22" s="409">
        <v>0.157</v>
      </c>
      <c r="AF22" s="409" t="s">
        <v>372</v>
      </c>
      <c r="AG22" s="409" t="s">
        <v>372</v>
      </c>
      <c r="AH22" s="409" t="s">
        <v>372</v>
      </c>
      <c r="AI22" s="409" t="s">
        <v>372</v>
      </c>
      <c r="AJ22" s="409" t="s">
        <v>372</v>
      </c>
      <c r="AK22" s="409" t="s">
        <v>372</v>
      </c>
      <c r="AL22" s="409" t="s">
        <v>372</v>
      </c>
      <c r="AM22" s="409" t="s">
        <v>372</v>
      </c>
      <c r="AN22" s="409" t="s">
        <v>372</v>
      </c>
      <c r="AO22" s="409">
        <v>0.158</v>
      </c>
      <c r="AP22" s="409">
        <v>7.9000000000000001E-2</v>
      </c>
      <c r="AQ22" s="409">
        <v>9.6000000000000002E-2</v>
      </c>
      <c r="AR22" s="409">
        <v>7.1999999999999995E-2</v>
      </c>
      <c r="AS22" s="414" t="s">
        <v>372</v>
      </c>
    </row>
    <row r="23" spans="2:45" x14ac:dyDescent="0.25">
      <c r="B23" s="406" t="s">
        <v>103</v>
      </c>
      <c r="C23" s="407" t="s">
        <v>318</v>
      </c>
      <c r="D23" s="407" t="s">
        <v>358</v>
      </c>
      <c r="E23" s="407" t="s">
        <v>264</v>
      </c>
      <c r="F23" s="408" t="s">
        <v>359</v>
      </c>
      <c r="G23" s="409" t="s">
        <v>372</v>
      </c>
      <c r="H23" s="409" t="s">
        <v>372</v>
      </c>
      <c r="I23" s="409" t="s">
        <v>372</v>
      </c>
      <c r="J23" s="409" t="s">
        <v>372</v>
      </c>
      <c r="K23" s="409" t="s">
        <v>372</v>
      </c>
      <c r="L23" s="409" t="s">
        <v>372</v>
      </c>
      <c r="M23" s="409" t="s">
        <v>372</v>
      </c>
      <c r="N23" s="409" t="s">
        <v>372</v>
      </c>
      <c r="O23" s="409" t="s">
        <v>372</v>
      </c>
      <c r="P23" s="409" t="s">
        <v>372</v>
      </c>
      <c r="Q23" s="409" t="s">
        <v>372</v>
      </c>
      <c r="R23" s="409" t="s">
        <v>372</v>
      </c>
      <c r="S23" s="409">
        <v>0.04</v>
      </c>
      <c r="T23" s="409" t="s">
        <v>372</v>
      </c>
      <c r="U23" s="409" t="s">
        <v>372</v>
      </c>
      <c r="V23" s="409" t="s">
        <v>372</v>
      </c>
      <c r="W23" s="409" t="s">
        <v>372</v>
      </c>
      <c r="X23" s="409" t="s">
        <v>372</v>
      </c>
      <c r="Y23" s="409" t="s">
        <v>372</v>
      </c>
      <c r="Z23" s="409" t="s">
        <v>372</v>
      </c>
      <c r="AA23" s="409" t="s">
        <v>372</v>
      </c>
      <c r="AB23" s="409" t="s">
        <v>372</v>
      </c>
      <c r="AC23" s="409" t="s">
        <v>372</v>
      </c>
      <c r="AD23" s="409" t="s">
        <v>372</v>
      </c>
      <c r="AE23" s="409" t="s">
        <v>372</v>
      </c>
      <c r="AF23" s="409">
        <v>0.04</v>
      </c>
      <c r="AG23" s="409" t="s">
        <v>372</v>
      </c>
      <c r="AH23" s="409" t="s">
        <v>372</v>
      </c>
      <c r="AI23" s="409" t="s">
        <v>372</v>
      </c>
      <c r="AJ23" s="409" t="s">
        <v>372</v>
      </c>
      <c r="AK23" s="409" t="s">
        <v>372</v>
      </c>
      <c r="AL23" s="409" t="s">
        <v>372</v>
      </c>
      <c r="AM23" s="409" t="s">
        <v>372</v>
      </c>
      <c r="AN23" s="409" t="s">
        <v>372</v>
      </c>
      <c r="AO23" s="409" t="s">
        <v>372</v>
      </c>
      <c r="AP23" s="409" t="s">
        <v>372</v>
      </c>
      <c r="AQ23" s="409" t="s">
        <v>372</v>
      </c>
      <c r="AR23" s="409" t="s">
        <v>372</v>
      </c>
      <c r="AS23" s="414">
        <v>0.04</v>
      </c>
    </row>
    <row r="24" spans="2:45" x14ac:dyDescent="0.25">
      <c r="B24" s="406" t="s">
        <v>103</v>
      </c>
      <c r="C24" s="407" t="s">
        <v>318</v>
      </c>
      <c r="D24" s="407" t="s">
        <v>352</v>
      </c>
      <c r="E24" s="407" t="s">
        <v>70</v>
      </c>
      <c r="F24" s="408" t="s">
        <v>139</v>
      </c>
      <c r="G24" s="409" t="s">
        <v>372</v>
      </c>
      <c r="H24" s="409" t="s">
        <v>372</v>
      </c>
      <c r="I24" s="409" t="s">
        <v>372</v>
      </c>
      <c r="J24" s="409" t="s">
        <v>372</v>
      </c>
      <c r="K24" s="409" t="s">
        <v>372</v>
      </c>
      <c r="L24" s="409" t="s">
        <v>372</v>
      </c>
      <c r="M24" s="409" t="s">
        <v>372</v>
      </c>
      <c r="N24" s="409" t="s">
        <v>372</v>
      </c>
      <c r="O24" s="409" t="s">
        <v>372</v>
      </c>
      <c r="P24" s="409" t="s">
        <v>372</v>
      </c>
      <c r="Q24" s="409" t="s">
        <v>372</v>
      </c>
      <c r="R24" s="409" t="s">
        <v>372</v>
      </c>
      <c r="S24" s="409">
        <v>0.504</v>
      </c>
      <c r="T24" s="409" t="s">
        <v>372</v>
      </c>
      <c r="U24" s="409" t="s">
        <v>372</v>
      </c>
      <c r="V24" s="409" t="s">
        <v>372</v>
      </c>
      <c r="W24" s="409" t="s">
        <v>372</v>
      </c>
      <c r="X24" s="409" t="s">
        <v>372</v>
      </c>
      <c r="Y24" s="409" t="s">
        <v>372</v>
      </c>
      <c r="Z24" s="409" t="s">
        <v>372</v>
      </c>
      <c r="AA24" s="409" t="s">
        <v>372</v>
      </c>
      <c r="AB24" s="409" t="s">
        <v>372</v>
      </c>
      <c r="AC24" s="409" t="s">
        <v>372</v>
      </c>
      <c r="AD24" s="409" t="s">
        <v>372</v>
      </c>
      <c r="AE24" s="409" t="s">
        <v>372</v>
      </c>
      <c r="AF24" s="409">
        <v>0.504</v>
      </c>
      <c r="AG24" s="409" t="s">
        <v>372</v>
      </c>
      <c r="AH24" s="409" t="s">
        <v>372</v>
      </c>
      <c r="AI24" s="409" t="s">
        <v>372</v>
      </c>
      <c r="AJ24" s="409" t="s">
        <v>372</v>
      </c>
      <c r="AK24" s="409" t="s">
        <v>372</v>
      </c>
      <c r="AL24" s="409" t="s">
        <v>372</v>
      </c>
      <c r="AM24" s="409" t="s">
        <v>372</v>
      </c>
      <c r="AN24" s="409" t="s">
        <v>372</v>
      </c>
      <c r="AO24" s="409" t="s">
        <v>372</v>
      </c>
      <c r="AP24" s="409" t="s">
        <v>372</v>
      </c>
      <c r="AQ24" s="409" t="s">
        <v>372</v>
      </c>
      <c r="AR24" s="409" t="s">
        <v>372</v>
      </c>
      <c r="AS24" s="414">
        <v>0.504</v>
      </c>
    </row>
    <row r="25" spans="2:45" x14ac:dyDescent="0.25">
      <c r="B25" s="406" t="s">
        <v>103</v>
      </c>
      <c r="C25" s="407" t="s">
        <v>318</v>
      </c>
      <c r="D25" s="407" t="s">
        <v>353</v>
      </c>
      <c r="E25" s="407" t="s">
        <v>267</v>
      </c>
      <c r="F25" s="408" t="s">
        <v>354</v>
      </c>
      <c r="G25" s="409" t="s">
        <v>372</v>
      </c>
      <c r="H25" s="409" t="s">
        <v>372</v>
      </c>
      <c r="I25" s="409" t="s">
        <v>372</v>
      </c>
      <c r="J25" s="409" t="s">
        <v>372</v>
      </c>
      <c r="K25" s="409" t="s">
        <v>372</v>
      </c>
      <c r="L25" s="409" t="s">
        <v>372</v>
      </c>
      <c r="M25" s="409" t="s">
        <v>372</v>
      </c>
      <c r="N25" s="409" t="s">
        <v>372</v>
      </c>
      <c r="O25" s="409" t="s">
        <v>372</v>
      </c>
      <c r="P25" s="409" t="s">
        <v>372</v>
      </c>
      <c r="Q25" s="409" t="s">
        <v>372</v>
      </c>
      <c r="R25" s="409" t="s">
        <v>372</v>
      </c>
      <c r="S25" s="409">
        <v>0.36799999999999999</v>
      </c>
      <c r="T25" s="409" t="s">
        <v>372</v>
      </c>
      <c r="U25" s="409" t="s">
        <v>372</v>
      </c>
      <c r="V25" s="409" t="s">
        <v>372</v>
      </c>
      <c r="W25" s="409" t="s">
        <v>372</v>
      </c>
      <c r="X25" s="409" t="s">
        <v>372</v>
      </c>
      <c r="Y25" s="409" t="s">
        <v>372</v>
      </c>
      <c r="Z25" s="409" t="s">
        <v>372</v>
      </c>
      <c r="AA25" s="409" t="s">
        <v>372</v>
      </c>
      <c r="AB25" s="409" t="s">
        <v>372</v>
      </c>
      <c r="AC25" s="409" t="s">
        <v>372</v>
      </c>
      <c r="AD25" s="409" t="s">
        <v>372</v>
      </c>
      <c r="AE25" s="409" t="s">
        <v>372</v>
      </c>
      <c r="AF25" s="409">
        <v>0.36799999999999999</v>
      </c>
      <c r="AG25" s="409" t="s">
        <v>372</v>
      </c>
      <c r="AH25" s="409" t="s">
        <v>372</v>
      </c>
      <c r="AI25" s="409" t="s">
        <v>372</v>
      </c>
      <c r="AJ25" s="409" t="s">
        <v>372</v>
      </c>
      <c r="AK25" s="409" t="s">
        <v>372</v>
      </c>
      <c r="AL25" s="409" t="s">
        <v>372</v>
      </c>
      <c r="AM25" s="409" t="s">
        <v>372</v>
      </c>
      <c r="AN25" s="409" t="s">
        <v>372</v>
      </c>
      <c r="AO25" s="409" t="s">
        <v>372</v>
      </c>
      <c r="AP25" s="409" t="s">
        <v>372</v>
      </c>
      <c r="AQ25" s="409" t="s">
        <v>372</v>
      </c>
      <c r="AR25" s="409" t="s">
        <v>372</v>
      </c>
      <c r="AS25" s="414">
        <v>0.36799999999999999</v>
      </c>
    </row>
    <row r="26" spans="2:45" x14ac:dyDescent="0.25">
      <c r="B26" s="406" t="s">
        <v>103</v>
      </c>
      <c r="C26" s="407" t="s">
        <v>318</v>
      </c>
      <c r="D26" s="407" t="s">
        <v>360</v>
      </c>
      <c r="E26" s="407" t="s">
        <v>268</v>
      </c>
      <c r="F26" s="408" t="s">
        <v>361</v>
      </c>
      <c r="G26" s="409" t="s">
        <v>372</v>
      </c>
      <c r="H26" s="409" t="s">
        <v>372</v>
      </c>
      <c r="I26" s="409" t="s">
        <v>372</v>
      </c>
      <c r="J26" s="409" t="s">
        <v>372</v>
      </c>
      <c r="K26" s="409" t="s">
        <v>372</v>
      </c>
      <c r="L26" s="409" t="s">
        <v>372</v>
      </c>
      <c r="M26" s="409" t="s">
        <v>372</v>
      </c>
      <c r="N26" s="409" t="s">
        <v>372</v>
      </c>
      <c r="O26" s="409" t="s">
        <v>372</v>
      </c>
      <c r="P26" s="409" t="s">
        <v>372</v>
      </c>
      <c r="Q26" s="409" t="s">
        <v>372</v>
      </c>
      <c r="R26" s="409" t="s">
        <v>372</v>
      </c>
      <c r="S26" s="409">
        <v>0</v>
      </c>
      <c r="T26" s="409" t="s">
        <v>372</v>
      </c>
      <c r="U26" s="409" t="s">
        <v>372</v>
      </c>
      <c r="V26" s="409" t="s">
        <v>372</v>
      </c>
      <c r="W26" s="409" t="s">
        <v>372</v>
      </c>
      <c r="X26" s="409" t="s">
        <v>372</v>
      </c>
      <c r="Y26" s="409" t="s">
        <v>372</v>
      </c>
      <c r="Z26" s="409" t="s">
        <v>372</v>
      </c>
      <c r="AA26" s="409" t="s">
        <v>372</v>
      </c>
      <c r="AB26" s="409" t="s">
        <v>372</v>
      </c>
      <c r="AC26" s="409" t="s">
        <v>372</v>
      </c>
      <c r="AD26" s="409" t="s">
        <v>372</v>
      </c>
      <c r="AE26" s="409" t="s">
        <v>372</v>
      </c>
      <c r="AF26" s="409">
        <v>0</v>
      </c>
      <c r="AG26" s="409" t="s">
        <v>372</v>
      </c>
      <c r="AH26" s="409" t="s">
        <v>372</v>
      </c>
      <c r="AI26" s="409" t="s">
        <v>372</v>
      </c>
      <c r="AJ26" s="409" t="s">
        <v>372</v>
      </c>
      <c r="AK26" s="409" t="s">
        <v>372</v>
      </c>
      <c r="AL26" s="409" t="s">
        <v>372</v>
      </c>
      <c r="AM26" s="409" t="s">
        <v>372</v>
      </c>
      <c r="AN26" s="409" t="s">
        <v>372</v>
      </c>
      <c r="AO26" s="409" t="s">
        <v>372</v>
      </c>
      <c r="AP26" s="409" t="s">
        <v>372</v>
      </c>
      <c r="AQ26" s="409" t="s">
        <v>372</v>
      </c>
      <c r="AR26" s="409" t="s">
        <v>372</v>
      </c>
      <c r="AS26" s="414">
        <v>0</v>
      </c>
    </row>
    <row r="27" spans="2:45" x14ac:dyDescent="0.25">
      <c r="B27" s="406" t="s">
        <v>103</v>
      </c>
      <c r="C27" s="407" t="s">
        <v>318</v>
      </c>
      <c r="D27" s="407" t="s">
        <v>362</v>
      </c>
      <c r="E27" s="407" t="s">
        <v>363</v>
      </c>
      <c r="F27" s="408" t="s">
        <v>364</v>
      </c>
      <c r="G27" s="409" t="s">
        <v>372</v>
      </c>
      <c r="H27" s="409" t="s">
        <v>372</v>
      </c>
      <c r="I27" s="409" t="s">
        <v>372</v>
      </c>
      <c r="J27" s="409" t="s">
        <v>372</v>
      </c>
      <c r="K27" s="409" t="s">
        <v>372</v>
      </c>
      <c r="L27" s="409" t="s">
        <v>372</v>
      </c>
      <c r="M27" s="409" t="s">
        <v>372</v>
      </c>
      <c r="N27" s="409" t="s">
        <v>372</v>
      </c>
      <c r="O27" s="409" t="s">
        <v>372</v>
      </c>
      <c r="P27" s="409" t="s">
        <v>372</v>
      </c>
      <c r="Q27" s="409" t="s">
        <v>372</v>
      </c>
      <c r="R27" s="409" t="s">
        <v>372</v>
      </c>
      <c r="S27" s="409">
        <v>0</v>
      </c>
      <c r="T27" s="409" t="s">
        <v>372</v>
      </c>
      <c r="U27" s="409" t="s">
        <v>372</v>
      </c>
      <c r="V27" s="409" t="s">
        <v>372</v>
      </c>
      <c r="W27" s="409" t="s">
        <v>372</v>
      </c>
      <c r="X27" s="409" t="s">
        <v>372</v>
      </c>
      <c r="Y27" s="409" t="s">
        <v>372</v>
      </c>
      <c r="Z27" s="409" t="s">
        <v>372</v>
      </c>
      <c r="AA27" s="409" t="s">
        <v>372</v>
      </c>
      <c r="AB27" s="409" t="s">
        <v>372</v>
      </c>
      <c r="AC27" s="409" t="s">
        <v>372</v>
      </c>
      <c r="AD27" s="409" t="s">
        <v>372</v>
      </c>
      <c r="AE27" s="409" t="s">
        <v>372</v>
      </c>
      <c r="AF27" s="409">
        <v>0</v>
      </c>
      <c r="AG27" s="409" t="s">
        <v>372</v>
      </c>
      <c r="AH27" s="409" t="s">
        <v>372</v>
      </c>
      <c r="AI27" s="409" t="s">
        <v>372</v>
      </c>
      <c r="AJ27" s="409" t="s">
        <v>372</v>
      </c>
      <c r="AK27" s="409" t="s">
        <v>372</v>
      </c>
      <c r="AL27" s="409" t="s">
        <v>372</v>
      </c>
      <c r="AM27" s="409" t="s">
        <v>372</v>
      </c>
      <c r="AN27" s="409" t="s">
        <v>372</v>
      </c>
      <c r="AO27" s="409" t="s">
        <v>372</v>
      </c>
      <c r="AP27" s="409" t="s">
        <v>372</v>
      </c>
      <c r="AQ27" s="409" t="s">
        <v>372</v>
      </c>
      <c r="AR27" s="409" t="s">
        <v>372</v>
      </c>
      <c r="AS27" s="414">
        <v>0</v>
      </c>
    </row>
    <row r="28" spans="2:45" x14ac:dyDescent="0.25">
      <c r="B28" s="406" t="s">
        <v>103</v>
      </c>
      <c r="C28" s="407" t="s">
        <v>318</v>
      </c>
      <c r="D28" s="407" t="s">
        <v>355</v>
      </c>
      <c r="E28" s="407" t="s">
        <v>356</v>
      </c>
      <c r="F28" s="408" t="s">
        <v>357</v>
      </c>
      <c r="G28" s="409" t="s">
        <v>372</v>
      </c>
      <c r="H28" s="409" t="s">
        <v>372</v>
      </c>
      <c r="I28" s="409" t="s">
        <v>372</v>
      </c>
      <c r="J28" s="409" t="s">
        <v>372</v>
      </c>
      <c r="K28" s="409" t="s">
        <v>372</v>
      </c>
      <c r="L28" s="409" t="s">
        <v>372</v>
      </c>
      <c r="M28" s="409" t="s">
        <v>372</v>
      </c>
      <c r="N28" s="409" t="s">
        <v>372</v>
      </c>
      <c r="O28" s="409" t="s">
        <v>372</v>
      </c>
      <c r="P28" s="409" t="s">
        <v>372</v>
      </c>
      <c r="Q28" s="409" t="s">
        <v>372</v>
      </c>
      <c r="R28" s="409" t="s">
        <v>372</v>
      </c>
      <c r="S28" s="409">
        <v>0.20200000000000001</v>
      </c>
      <c r="T28" s="409" t="s">
        <v>372</v>
      </c>
      <c r="U28" s="409" t="s">
        <v>372</v>
      </c>
      <c r="V28" s="409" t="s">
        <v>372</v>
      </c>
      <c r="W28" s="409" t="s">
        <v>372</v>
      </c>
      <c r="X28" s="409" t="s">
        <v>372</v>
      </c>
      <c r="Y28" s="409" t="s">
        <v>372</v>
      </c>
      <c r="Z28" s="409" t="s">
        <v>372</v>
      </c>
      <c r="AA28" s="409" t="s">
        <v>372</v>
      </c>
      <c r="AB28" s="409" t="s">
        <v>372</v>
      </c>
      <c r="AC28" s="409" t="s">
        <v>372</v>
      </c>
      <c r="AD28" s="409" t="s">
        <v>372</v>
      </c>
      <c r="AE28" s="409" t="s">
        <v>372</v>
      </c>
      <c r="AF28" s="409">
        <v>0.20200000000000001</v>
      </c>
      <c r="AG28" s="409" t="s">
        <v>372</v>
      </c>
      <c r="AH28" s="409" t="s">
        <v>372</v>
      </c>
      <c r="AI28" s="409" t="s">
        <v>372</v>
      </c>
      <c r="AJ28" s="409" t="s">
        <v>372</v>
      </c>
      <c r="AK28" s="409" t="s">
        <v>372</v>
      </c>
      <c r="AL28" s="409" t="s">
        <v>372</v>
      </c>
      <c r="AM28" s="409" t="s">
        <v>372</v>
      </c>
      <c r="AN28" s="409" t="s">
        <v>372</v>
      </c>
      <c r="AO28" s="409" t="s">
        <v>372</v>
      </c>
      <c r="AP28" s="409" t="s">
        <v>372</v>
      </c>
      <c r="AQ28" s="409" t="s">
        <v>372</v>
      </c>
      <c r="AR28" s="409" t="s">
        <v>372</v>
      </c>
      <c r="AS28" s="414">
        <v>0.20200000000000001</v>
      </c>
    </row>
    <row r="29" spans="2:45" x14ac:dyDescent="0.25">
      <c r="B29" s="406" t="s">
        <v>103</v>
      </c>
      <c r="C29" s="407" t="s">
        <v>417</v>
      </c>
      <c r="D29" s="407" t="s">
        <v>206</v>
      </c>
      <c r="E29" s="407" t="s">
        <v>376</v>
      </c>
      <c r="F29" s="408" t="s">
        <v>418</v>
      </c>
      <c r="G29" s="409" t="s">
        <v>372</v>
      </c>
      <c r="H29" s="409" t="s">
        <v>372</v>
      </c>
      <c r="I29" s="409" t="s">
        <v>372</v>
      </c>
      <c r="J29" s="409" t="s">
        <v>372</v>
      </c>
      <c r="K29" s="409" t="s">
        <v>372</v>
      </c>
      <c r="L29" s="409" t="s">
        <v>372</v>
      </c>
      <c r="M29" s="409" t="s">
        <v>372</v>
      </c>
      <c r="N29" s="409" t="s">
        <v>372</v>
      </c>
      <c r="O29" s="409" t="s">
        <v>372</v>
      </c>
      <c r="P29" s="409" t="s">
        <v>372</v>
      </c>
      <c r="Q29" s="409" t="s">
        <v>372</v>
      </c>
      <c r="R29" s="409" t="s">
        <v>372</v>
      </c>
      <c r="S29" s="409" t="s">
        <v>372</v>
      </c>
      <c r="T29" s="409" t="s">
        <v>372</v>
      </c>
      <c r="U29" s="409" t="s">
        <v>372</v>
      </c>
      <c r="V29" s="409" t="s">
        <v>372</v>
      </c>
      <c r="W29" s="409" t="s">
        <v>372</v>
      </c>
      <c r="X29" s="409" t="s">
        <v>372</v>
      </c>
      <c r="Y29" s="409" t="s">
        <v>372</v>
      </c>
      <c r="Z29" s="409" t="s">
        <v>372</v>
      </c>
      <c r="AA29" s="409" t="s">
        <v>372</v>
      </c>
      <c r="AB29" s="409" t="s">
        <v>372</v>
      </c>
      <c r="AC29" s="409" t="s">
        <v>372</v>
      </c>
      <c r="AD29" s="409" t="s">
        <v>372</v>
      </c>
      <c r="AE29" s="409" t="s">
        <v>372</v>
      </c>
      <c r="AF29" s="409" t="s">
        <v>372</v>
      </c>
      <c r="AG29" s="409" t="s">
        <v>372</v>
      </c>
      <c r="AH29" s="409" t="s">
        <v>372</v>
      </c>
      <c r="AI29" s="409" t="s">
        <v>372</v>
      </c>
      <c r="AJ29" s="409" t="s">
        <v>372</v>
      </c>
      <c r="AK29" s="409" t="s">
        <v>372</v>
      </c>
      <c r="AL29" s="409">
        <v>0.67600000000000005</v>
      </c>
      <c r="AM29" s="409" t="s">
        <v>372</v>
      </c>
      <c r="AN29" s="409">
        <v>0.56499999999999995</v>
      </c>
      <c r="AO29" s="409" t="s">
        <v>372</v>
      </c>
      <c r="AP29" s="409">
        <v>0.121</v>
      </c>
      <c r="AQ29" s="409">
        <v>0.13900000000000001</v>
      </c>
      <c r="AR29" s="409">
        <v>0.114</v>
      </c>
      <c r="AS29" s="414" t="s">
        <v>372</v>
      </c>
    </row>
    <row r="30" spans="2:45" x14ac:dyDescent="0.25">
      <c r="B30" s="406" t="s">
        <v>103</v>
      </c>
      <c r="C30" s="407" t="s">
        <v>318</v>
      </c>
      <c r="D30" s="407" t="s">
        <v>199</v>
      </c>
      <c r="E30" s="407" t="s">
        <v>331</v>
      </c>
      <c r="F30" s="408" t="s">
        <v>332</v>
      </c>
      <c r="G30" s="409">
        <v>0</v>
      </c>
      <c r="H30" s="409" t="s">
        <v>372</v>
      </c>
      <c r="I30" s="409">
        <v>0</v>
      </c>
      <c r="J30" s="409" t="s">
        <v>372</v>
      </c>
      <c r="K30" s="409">
        <v>0</v>
      </c>
      <c r="L30" s="409" t="s">
        <v>372</v>
      </c>
      <c r="M30" s="409" t="s">
        <v>372</v>
      </c>
      <c r="N30" s="409" t="s">
        <v>372</v>
      </c>
      <c r="O30" s="409" t="s">
        <v>372</v>
      </c>
      <c r="P30" s="409" t="s">
        <v>372</v>
      </c>
      <c r="Q30" s="409" t="s">
        <v>372</v>
      </c>
      <c r="R30" s="409" t="s">
        <v>372</v>
      </c>
      <c r="S30" s="409" t="s">
        <v>372</v>
      </c>
      <c r="T30" s="409">
        <v>0</v>
      </c>
      <c r="U30" s="409" t="s">
        <v>372</v>
      </c>
      <c r="V30" s="409">
        <v>0</v>
      </c>
      <c r="W30" s="409" t="s">
        <v>372</v>
      </c>
      <c r="X30" s="409">
        <v>0</v>
      </c>
      <c r="Y30" s="409" t="s">
        <v>372</v>
      </c>
      <c r="Z30" s="409" t="s">
        <v>372</v>
      </c>
      <c r="AA30" s="409" t="s">
        <v>372</v>
      </c>
      <c r="AB30" s="409" t="s">
        <v>372</v>
      </c>
      <c r="AC30" s="409" t="s">
        <v>372</v>
      </c>
      <c r="AD30" s="409" t="s">
        <v>372</v>
      </c>
      <c r="AE30" s="409" t="s">
        <v>372</v>
      </c>
      <c r="AF30" s="409" t="s">
        <v>372</v>
      </c>
      <c r="AG30" s="409">
        <v>0</v>
      </c>
      <c r="AH30" s="409" t="s">
        <v>372</v>
      </c>
      <c r="AI30" s="409">
        <v>0</v>
      </c>
      <c r="AJ30" s="409" t="s">
        <v>372</v>
      </c>
      <c r="AK30" s="409">
        <v>0</v>
      </c>
      <c r="AL30" s="409" t="s">
        <v>372</v>
      </c>
      <c r="AM30" s="409" t="s">
        <v>372</v>
      </c>
      <c r="AN30" s="409" t="s">
        <v>372</v>
      </c>
      <c r="AO30" s="409" t="s">
        <v>372</v>
      </c>
      <c r="AP30" s="409" t="s">
        <v>372</v>
      </c>
      <c r="AQ30" s="409" t="s">
        <v>372</v>
      </c>
      <c r="AR30" s="409" t="s">
        <v>372</v>
      </c>
      <c r="AS30" s="414" t="s">
        <v>372</v>
      </c>
    </row>
    <row r="31" spans="2:45" x14ac:dyDescent="0.25">
      <c r="B31" s="406" t="s">
        <v>103</v>
      </c>
      <c r="C31" s="407" t="s">
        <v>318</v>
      </c>
      <c r="D31" s="407" t="s">
        <v>198</v>
      </c>
      <c r="E31" s="407" t="s">
        <v>227</v>
      </c>
      <c r="F31" s="408" t="s">
        <v>330</v>
      </c>
      <c r="G31" s="409">
        <v>0.106</v>
      </c>
      <c r="H31" s="409" t="s">
        <v>372</v>
      </c>
      <c r="I31" s="409">
        <v>4.1000000000000002E-2</v>
      </c>
      <c r="J31" s="409" t="s">
        <v>372</v>
      </c>
      <c r="K31" s="409">
        <v>0.04</v>
      </c>
      <c r="L31" s="409" t="s">
        <v>372</v>
      </c>
      <c r="M31" s="409" t="s">
        <v>372</v>
      </c>
      <c r="N31" s="409" t="s">
        <v>372</v>
      </c>
      <c r="O31" s="409" t="s">
        <v>372</v>
      </c>
      <c r="P31" s="409" t="s">
        <v>372</v>
      </c>
      <c r="Q31" s="409" t="s">
        <v>372</v>
      </c>
      <c r="R31" s="409" t="s">
        <v>372</v>
      </c>
      <c r="S31" s="409" t="s">
        <v>372</v>
      </c>
      <c r="T31" s="409">
        <v>0.106</v>
      </c>
      <c r="U31" s="409" t="s">
        <v>372</v>
      </c>
      <c r="V31" s="409">
        <v>4.1000000000000002E-2</v>
      </c>
      <c r="W31" s="409" t="s">
        <v>372</v>
      </c>
      <c r="X31" s="409">
        <v>0.04</v>
      </c>
      <c r="Y31" s="409" t="s">
        <v>372</v>
      </c>
      <c r="Z31" s="409" t="s">
        <v>372</v>
      </c>
      <c r="AA31" s="409" t="s">
        <v>372</v>
      </c>
      <c r="AB31" s="409" t="s">
        <v>372</v>
      </c>
      <c r="AC31" s="409" t="s">
        <v>372</v>
      </c>
      <c r="AD31" s="409" t="s">
        <v>372</v>
      </c>
      <c r="AE31" s="409" t="s">
        <v>372</v>
      </c>
      <c r="AF31" s="409" t="s">
        <v>372</v>
      </c>
      <c r="AG31" s="409">
        <v>0.106</v>
      </c>
      <c r="AH31" s="409" t="s">
        <v>372</v>
      </c>
      <c r="AI31" s="409">
        <v>4.1000000000000002E-2</v>
      </c>
      <c r="AJ31" s="409" t="s">
        <v>372</v>
      </c>
      <c r="AK31" s="409">
        <v>0.04</v>
      </c>
      <c r="AL31" s="409" t="s">
        <v>372</v>
      </c>
      <c r="AM31" s="409" t="s">
        <v>372</v>
      </c>
      <c r="AN31" s="409" t="s">
        <v>372</v>
      </c>
      <c r="AO31" s="409" t="s">
        <v>372</v>
      </c>
      <c r="AP31" s="409" t="s">
        <v>372</v>
      </c>
      <c r="AQ31" s="409" t="s">
        <v>372</v>
      </c>
      <c r="AR31" s="409" t="s">
        <v>372</v>
      </c>
      <c r="AS31" s="414" t="s">
        <v>372</v>
      </c>
    </row>
    <row r="32" spans="2:45" x14ac:dyDescent="0.25">
      <c r="B32" s="406" t="s">
        <v>103</v>
      </c>
      <c r="C32" s="407" t="s">
        <v>318</v>
      </c>
      <c r="D32" s="407" t="s">
        <v>197</v>
      </c>
      <c r="E32" s="407" t="s">
        <v>328</v>
      </c>
      <c r="F32" s="408" t="s">
        <v>329</v>
      </c>
      <c r="G32" s="409">
        <v>0.40100000000000002</v>
      </c>
      <c r="H32" s="409" t="s">
        <v>372</v>
      </c>
      <c r="I32" s="409">
        <v>0.14299999999999999</v>
      </c>
      <c r="J32" s="409" t="s">
        <v>372</v>
      </c>
      <c r="K32" s="409">
        <v>0.115</v>
      </c>
      <c r="L32" s="409" t="s">
        <v>372</v>
      </c>
      <c r="M32" s="409" t="s">
        <v>372</v>
      </c>
      <c r="N32" s="409" t="s">
        <v>372</v>
      </c>
      <c r="O32" s="409" t="s">
        <v>372</v>
      </c>
      <c r="P32" s="409" t="s">
        <v>372</v>
      </c>
      <c r="Q32" s="409" t="s">
        <v>372</v>
      </c>
      <c r="R32" s="409" t="s">
        <v>372</v>
      </c>
      <c r="S32" s="409" t="s">
        <v>372</v>
      </c>
      <c r="T32" s="409">
        <v>0.40100000000000002</v>
      </c>
      <c r="U32" s="409" t="s">
        <v>372</v>
      </c>
      <c r="V32" s="409">
        <v>0.14299999999999999</v>
      </c>
      <c r="W32" s="409" t="s">
        <v>372</v>
      </c>
      <c r="X32" s="409">
        <v>0.115</v>
      </c>
      <c r="Y32" s="409" t="s">
        <v>372</v>
      </c>
      <c r="Z32" s="409" t="s">
        <v>372</v>
      </c>
      <c r="AA32" s="409" t="s">
        <v>372</v>
      </c>
      <c r="AB32" s="409" t="s">
        <v>372</v>
      </c>
      <c r="AC32" s="409" t="s">
        <v>372</v>
      </c>
      <c r="AD32" s="409" t="s">
        <v>372</v>
      </c>
      <c r="AE32" s="409" t="s">
        <v>372</v>
      </c>
      <c r="AF32" s="409" t="s">
        <v>372</v>
      </c>
      <c r="AG32" s="409">
        <v>0.40100000000000002</v>
      </c>
      <c r="AH32" s="409" t="s">
        <v>372</v>
      </c>
      <c r="AI32" s="409">
        <v>0.14299999999999999</v>
      </c>
      <c r="AJ32" s="409" t="s">
        <v>372</v>
      </c>
      <c r="AK32" s="409">
        <v>0.115</v>
      </c>
      <c r="AL32" s="409" t="s">
        <v>372</v>
      </c>
      <c r="AM32" s="409" t="s">
        <v>372</v>
      </c>
      <c r="AN32" s="409" t="s">
        <v>372</v>
      </c>
      <c r="AO32" s="409" t="s">
        <v>372</v>
      </c>
      <c r="AP32" s="409" t="s">
        <v>372</v>
      </c>
      <c r="AQ32" s="409" t="s">
        <v>372</v>
      </c>
      <c r="AR32" s="409" t="s">
        <v>372</v>
      </c>
      <c r="AS32" s="414" t="s">
        <v>372</v>
      </c>
    </row>
    <row r="33" spans="2:45" x14ac:dyDescent="0.25">
      <c r="B33" s="406" t="s">
        <v>103</v>
      </c>
      <c r="C33" s="407" t="s">
        <v>318</v>
      </c>
      <c r="D33" s="407" t="s">
        <v>196</v>
      </c>
      <c r="E33" s="407" t="s">
        <v>326</v>
      </c>
      <c r="F33" s="408" t="s">
        <v>327</v>
      </c>
      <c r="G33" s="409">
        <v>0.70599999999999996</v>
      </c>
      <c r="H33" s="409" t="s">
        <v>372</v>
      </c>
      <c r="I33" s="409">
        <v>0.312</v>
      </c>
      <c r="J33" s="409" t="s">
        <v>372</v>
      </c>
      <c r="K33" s="409">
        <v>0.23300000000000001</v>
      </c>
      <c r="L33" s="409" t="s">
        <v>372</v>
      </c>
      <c r="M33" s="409" t="s">
        <v>372</v>
      </c>
      <c r="N33" s="409" t="s">
        <v>372</v>
      </c>
      <c r="O33" s="409" t="s">
        <v>372</v>
      </c>
      <c r="P33" s="409" t="s">
        <v>372</v>
      </c>
      <c r="Q33" s="409" t="s">
        <v>372</v>
      </c>
      <c r="R33" s="409" t="s">
        <v>372</v>
      </c>
      <c r="S33" s="409" t="s">
        <v>372</v>
      </c>
      <c r="T33" s="409">
        <v>0.70599999999999996</v>
      </c>
      <c r="U33" s="409" t="s">
        <v>372</v>
      </c>
      <c r="V33" s="409">
        <v>0.312</v>
      </c>
      <c r="W33" s="409" t="s">
        <v>372</v>
      </c>
      <c r="X33" s="409">
        <v>0.23300000000000001</v>
      </c>
      <c r="Y33" s="409" t="s">
        <v>372</v>
      </c>
      <c r="Z33" s="409" t="s">
        <v>372</v>
      </c>
      <c r="AA33" s="409" t="s">
        <v>372</v>
      </c>
      <c r="AB33" s="409" t="s">
        <v>372</v>
      </c>
      <c r="AC33" s="409" t="s">
        <v>372</v>
      </c>
      <c r="AD33" s="409" t="s">
        <v>372</v>
      </c>
      <c r="AE33" s="409" t="s">
        <v>372</v>
      </c>
      <c r="AF33" s="409" t="s">
        <v>372</v>
      </c>
      <c r="AG33" s="409">
        <v>0.70599999999999996</v>
      </c>
      <c r="AH33" s="409" t="s">
        <v>372</v>
      </c>
      <c r="AI33" s="409">
        <v>0.312</v>
      </c>
      <c r="AJ33" s="409" t="s">
        <v>372</v>
      </c>
      <c r="AK33" s="409">
        <v>0.23300000000000001</v>
      </c>
      <c r="AL33" s="409" t="s">
        <v>372</v>
      </c>
      <c r="AM33" s="409" t="s">
        <v>372</v>
      </c>
      <c r="AN33" s="409" t="s">
        <v>372</v>
      </c>
      <c r="AO33" s="409" t="s">
        <v>372</v>
      </c>
      <c r="AP33" s="409" t="s">
        <v>372</v>
      </c>
      <c r="AQ33" s="409" t="s">
        <v>372</v>
      </c>
      <c r="AR33" s="409" t="s">
        <v>372</v>
      </c>
      <c r="AS33" s="414" t="s">
        <v>372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5"/>
  <sheetViews>
    <sheetView workbookViewId="0">
      <selection sqref="A1:XFD1048576"/>
    </sheetView>
  </sheetViews>
  <sheetFormatPr defaultRowHeight="15" x14ac:dyDescent="0.25"/>
  <cols>
    <col min="1" max="1" width="10.28515625" style="377" customWidth="1"/>
    <col min="2" max="2" width="9.140625" style="362"/>
    <col min="3" max="29" width="9.28515625" style="64" bestFit="1" customWidth="1"/>
  </cols>
  <sheetData>
    <row r="1" spans="1:29" s="351" customFormat="1" x14ac:dyDescent="0.25">
      <c r="A1" s="343"/>
      <c r="B1" s="344"/>
      <c r="C1" s="345" t="s">
        <v>324</v>
      </c>
      <c r="D1" s="346"/>
      <c r="E1" s="346"/>
      <c r="F1" s="346"/>
      <c r="G1" s="346"/>
      <c r="H1" s="346"/>
      <c r="I1" s="346"/>
      <c r="J1" s="346"/>
      <c r="K1" s="346"/>
      <c r="L1" s="378" t="s">
        <v>152</v>
      </c>
      <c r="M1" s="378"/>
      <c r="N1" s="378"/>
      <c r="O1" s="378"/>
      <c r="P1" s="378"/>
      <c r="Q1" s="379"/>
      <c r="R1" s="380"/>
      <c r="S1" s="378"/>
      <c r="T1" s="378"/>
      <c r="U1" s="378"/>
      <c r="V1" s="378"/>
      <c r="W1" s="378"/>
      <c r="X1" s="378"/>
      <c r="Y1" s="378"/>
      <c r="Z1" s="378"/>
      <c r="AA1" s="349" t="s">
        <v>171</v>
      </c>
      <c r="AB1" s="349"/>
      <c r="AC1" s="349"/>
    </row>
    <row r="2" spans="1:29" s="351" customFormat="1" ht="18" customHeight="1" x14ac:dyDescent="0.25">
      <c r="A2" s="343"/>
      <c r="B2" s="344"/>
      <c r="C2" s="345" t="str">
        <f>A0!AH7</f>
        <v>N1_Entry straw=</v>
      </c>
      <c r="D2" s="346"/>
      <c r="E2" s="347"/>
      <c r="F2" s="345" t="str">
        <f>A0!AH34</f>
        <v>N2_EstCyL straw=</v>
      </c>
      <c r="G2" s="346"/>
      <c r="H2" s="347"/>
      <c r="I2" s="345" t="str">
        <f>A0!AH59</f>
        <v>N2_EstH_straw=</v>
      </c>
      <c r="J2" s="346"/>
      <c r="K2" s="347"/>
      <c r="L2" s="380" t="str">
        <f>A0!AH86</f>
        <v>N1_Entry_Poin=</v>
      </c>
      <c r="M2" s="378"/>
      <c r="N2" s="379"/>
      <c r="O2" s="380" t="str">
        <f>A0!AH113</f>
        <v>N2_EstGH_Poins=</v>
      </c>
      <c r="P2" s="378"/>
      <c r="Q2" s="379"/>
      <c r="R2" s="380" t="str">
        <f>A0!AH139</f>
        <v>N2_EstOut_Poins=</v>
      </c>
      <c r="S2" s="378"/>
      <c r="T2" s="379"/>
      <c r="U2" s="380" t="str">
        <f>A0!AH166</f>
        <v>N3_Spread_Poins=</v>
      </c>
      <c r="V2" s="378"/>
      <c r="W2" s="379"/>
      <c r="X2" s="380" t="str">
        <f>A0!AH166</f>
        <v>N3_Spread_Poins=</v>
      </c>
      <c r="Y2" s="378"/>
      <c r="Z2" s="379"/>
      <c r="AA2" s="348" t="str">
        <f>A0!AH193</f>
        <v>N1_Entry_Citrus=</v>
      </c>
      <c r="AB2" s="349"/>
      <c r="AC2" s="350"/>
    </row>
    <row r="3" spans="1:29" s="356" customFormat="1" ht="35.25" customHeight="1" x14ac:dyDescent="0.25">
      <c r="A3" s="352"/>
      <c r="B3" s="353"/>
      <c r="C3" s="354" t="s">
        <v>315</v>
      </c>
      <c r="D3" s="354" t="s">
        <v>316</v>
      </c>
      <c r="E3" s="354" t="s">
        <v>317</v>
      </c>
      <c r="F3" s="354" t="s">
        <v>315</v>
      </c>
      <c r="G3" s="354" t="s">
        <v>316</v>
      </c>
      <c r="H3" s="354" t="s">
        <v>317</v>
      </c>
      <c r="I3" s="354" t="s">
        <v>315</v>
      </c>
      <c r="J3" s="354" t="s">
        <v>316</v>
      </c>
      <c r="K3" s="354" t="s">
        <v>317</v>
      </c>
      <c r="L3" s="381" t="s">
        <v>315</v>
      </c>
      <c r="M3" s="381" t="s">
        <v>316</v>
      </c>
      <c r="N3" s="381" t="s">
        <v>317</v>
      </c>
      <c r="O3" s="381" t="s">
        <v>315</v>
      </c>
      <c r="P3" s="381" t="s">
        <v>316</v>
      </c>
      <c r="Q3" s="381" t="s">
        <v>317</v>
      </c>
      <c r="R3" s="381" t="s">
        <v>315</v>
      </c>
      <c r="S3" s="381" t="s">
        <v>316</v>
      </c>
      <c r="T3" s="381" t="s">
        <v>317</v>
      </c>
      <c r="U3" s="381" t="s">
        <v>315</v>
      </c>
      <c r="V3" s="381" t="s">
        <v>316</v>
      </c>
      <c r="W3" s="381" t="s">
        <v>317</v>
      </c>
      <c r="X3" s="381" t="s">
        <v>315</v>
      </c>
      <c r="Y3" s="381" t="s">
        <v>316</v>
      </c>
      <c r="Z3" s="381" t="s">
        <v>317</v>
      </c>
      <c r="AA3" s="355" t="s">
        <v>315</v>
      </c>
      <c r="AB3" s="355" t="s">
        <v>316</v>
      </c>
      <c r="AC3" s="355" t="s">
        <v>317</v>
      </c>
    </row>
    <row r="4" spans="1:29" s="360" customFormat="1" ht="18" customHeight="1" x14ac:dyDescent="0.25">
      <c r="A4" s="357" t="s">
        <v>90</v>
      </c>
      <c r="B4" s="358" t="s">
        <v>319</v>
      </c>
      <c r="C4" s="359" t="e">
        <f ca="1">A0!AJ7</f>
        <v>#NAME?</v>
      </c>
      <c r="D4" s="359" t="e">
        <f ca="1">'A1'!AJ7</f>
        <v>#NAME?</v>
      </c>
      <c r="E4" s="359" t="e">
        <f ca="1">'A2'!AJ7</f>
        <v>#NAME?</v>
      </c>
      <c r="F4" s="359" t="e">
        <f ca="1">A0!AJ34</f>
        <v>#NAME?</v>
      </c>
      <c r="G4" s="359" t="e">
        <f ca="1">'A1'!AJ34</f>
        <v>#NAME?</v>
      </c>
      <c r="H4" s="359" t="e">
        <f ca="1">'A2'!AJ34</f>
        <v>#NAME?</v>
      </c>
      <c r="I4" s="359" t="e">
        <f ca="1">A0!AJ59</f>
        <v>#NAME?</v>
      </c>
      <c r="J4" s="359" t="e">
        <f ca="1">'A1'!AJ59</f>
        <v>#NAME?</v>
      </c>
      <c r="K4" s="359" t="e">
        <f ca="1">'A2'!AJ59</f>
        <v>#NAME?</v>
      </c>
      <c r="L4" s="359" t="e">
        <f ca="1">A0!AJ86</f>
        <v>#NAME?</v>
      </c>
      <c r="M4" s="359" t="e">
        <f ca="1">'A1'!AJ86</f>
        <v>#NAME?</v>
      </c>
      <c r="N4" s="359" t="e">
        <f ca="1">'A2'!AJ86</f>
        <v>#NAME?</v>
      </c>
      <c r="O4" s="359" t="e">
        <f ca="1">A0!AJ113</f>
        <v>#NAME?</v>
      </c>
      <c r="P4" s="359" t="e">
        <f ca="1">'A1'!AJ113</f>
        <v>#NAME?</v>
      </c>
      <c r="Q4" s="359" t="e">
        <f ca="1">'A2'!AJ113</f>
        <v>#NAME?</v>
      </c>
      <c r="R4" s="359" t="e">
        <f ca="1">A0!AJ139</f>
        <v>#NAME?</v>
      </c>
      <c r="S4" s="359" t="e">
        <f ca="1">'A1'!AJ139</f>
        <v>#NAME?</v>
      </c>
      <c r="T4" s="359" t="e">
        <f ca="1">'A2'!AJ139</f>
        <v>#NAME?</v>
      </c>
      <c r="U4" s="359" t="e">
        <f ca="1">A0!AJ166</f>
        <v>#NAME?</v>
      </c>
      <c r="V4" s="359" t="e">
        <f ca="1">'A1'!AJ166</f>
        <v>#NAME?</v>
      </c>
      <c r="W4" s="359" t="e">
        <f ca="1">'A2'!AJ166</f>
        <v>#NAME?</v>
      </c>
      <c r="X4" s="359" t="e">
        <f ca="1">A0!AI166</f>
        <v>#NAME?</v>
      </c>
      <c r="Y4" s="359" t="e">
        <f ca="1">'A1'!AI166</f>
        <v>#NAME?</v>
      </c>
      <c r="Z4" s="359" t="e">
        <f ca="1">'A2'!AI166</f>
        <v>#NAME?</v>
      </c>
      <c r="AA4" s="359" t="e">
        <f ca="1">A0!AJ193</f>
        <v>#NAME?</v>
      </c>
      <c r="AB4" s="359" t="e">
        <f ca="1">'A1'!AJ193</f>
        <v>#NAME?</v>
      </c>
      <c r="AC4" s="359" t="e">
        <f ca="1">'A2'!AJ193</f>
        <v>#NAME?</v>
      </c>
    </row>
    <row r="5" spans="1:29" s="362" customFormat="1" x14ac:dyDescent="0.25">
      <c r="A5" s="361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</row>
    <row r="6" spans="1:29" s="367" customFormat="1" x14ac:dyDescent="0.25">
      <c r="A6" s="364"/>
      <c r="B6" s="365"/>
      <c r="C6" s="366" t="str">
        <f>C2</f>
        <v>N1_Entry straw=</v>
      </c>
      <c r="D6" s="366"/>
      <c r="E6" s="366"/>
      <c r="F6" s="366" t="str">
        <f>F2</f>
        <v>N2_EstCyL straw=</v>
      </c>
      <c r="G6" s="366"/>
      <c r="H6" s="366"/>
      <c r="I6" s="366" t="str">
        <f>I2</f>
        <v>N2_EstH_straw=</v>
      </c>
      <c r="J6" s="366"/>
      <c r="K6" s="366"/>
      <c r="L6" s="366" t="str">
        <f>L2</f>
        <v>N1_Entry_Poin=</v>
      </c>
      <c r="M6" s="366"/>
      <c r="N6" s="366"/>
      <c r="O6" s="366" t="str">
        <f>O2</f>
        <v>N2_EstGH_Poins=</v>
      </c>
      <c r="P6" s="366"/>
      <c r="Q6" s="366"/>
      <c r="R6" s="366" t="str">
        <f>R2</f>
        <v>N2_EstOut_Poins=</v>
      </c>
      <c r="S6" s="366"/>
      <c r="T6" s="366"/>
      <c r="U6" s="366" t="str">
        <f>U2</f>
        <v>N3_Spread_Poins=</v>
      </c>
      <c r="V6" s="366"/>
      <c r="W6" s="366"/>
      <c r="X6" s="366" t="str">
        <f>X2</f>
        <v>N3_Spread_Poins=</v>
      </c>
      <c r="Y6" s="366"/>
      <c r="Z6" s="366"/>
      <c r="AA6" s="366" t="str">
        <f>AA2</f>
        <v>N1_Entry_Citrus=</v>
      </c>
      <c r="AB6" s="366"/>
      <c r="AC6" s="366"/>
    </row>
    <row r="7" spans="1:29" s="371" customFormat="1" ht="30" x14ac:dyDescent="0.25">
      <c r="A7" s="368"/>
      <c r="B7" s="369"/>
      <c r="C7" s="370" t="str">
        <f>C3</f>
        <v>Baseline (A0)</v>
      </c>
      <c r="D7" s="370" t="str">
        <f>D3</f>
        <v>Scenario (A1)</v>
      </c>
      <c r="E7" s="370" t="str">
        <f>E3</f>
        <v>Scenario (A2)</v>
      </c>
      <c r="F7" s="370" t="str">
        <f>F3</f>
        <v>Baseline (A0)</v>
      </c>
      <c r="G7" s="370" t="str">
        <f>G3</f>
        <v>Scenario (A1)</v>
      </c>
      <c r="H7" s="370" t="str">
        <f>H3</f>
        <v>Scenario (A2)</v>
      </c>
      <c r="I7" s="370" t="str">
        <f>I3</f>
        <v>Baseline (A0)</v>
      </c>
      <c r="J7" s="370" t="str">
        <f>J3</f>
        <v>Scenario (A1)</v>
      </c>
      <c r="K7" s="370" t="str">
        <f>K3</f>
        <v>Scenario (A2)</v>
      </c>
      <c r="L7" s="370" t="str">
        <f>L3</f>
        <v>Baseline (A0)</v>
      </c>
      <c r="M7" s="370" t="str">
        <f>M3</f>
        <v>Scenario (A1)</v>
      </c>
      <c r="N7" s="370" t="str">
        <f>N3</f>
        <v>Scenario (A2)</v>
      </c>
      <c r="O7" s="370" t="str">
        <f>O3</f>
        <v>Baseline (A0)</v>
      </c>
      <c r="P7" s="370" t="str">
        <f>P3</f>
        <v>Scenario (A1)</v>
      </c>
      <c r="Q7" s="370" t="str">
        <f>Q3</f>
        <v>Scenario (A2)</v>
      </c>
      <c r="R7" s="370" t="str">
        <f>R3</f>
        <v>Baseline (A0)</v>
      </c>
      <c r="S7" s="370" t="str">
        <f>S3</f>
        <v>Scenario (A1)</v>
      </c>
      <c r="T7" s="370" t="str">
        <f>T3</f>
        <v>Scenario (A2)</v>
      </c>
      <c r="U7" s="370" t="str">
        <f>U3</f>
        <v>Baseline (A0)</v>
      </c>
      <c r="V7" s="370" t="str">
        <f>V3</f>
        <v>Scenario (A1)</v>
      </c>
      <c r="W7" s="370" t="str">
        <f>W3</f>
        <v>Scenario (A2)</v>
      </c>
      <c r="X7" s="370" t="str">
        <f>X3</f>
        <v>Baseline (A0)</v>
      </c>
      <c r="Y7" s="370" t="str">
        <f>Y3</f>
        <v>Scenario (A1)</v>
      </c>
      <c r="Z7" s="370" t="str">
        <f>Z3</f>
        <v>Scenario (A2)</v>
      </c>
      <c r="AA7" s="370" t="str">
        <f>AA3</f>
        <v>Baseline (A0)</v>
      </c>
      <c r="AB7" s="370" t="str">
        <f>AB3</f>
        <v>Scenario (A1)</v>
      </c>
      <c r="AC7" s="370" t="str">
        <f>AC3</f>
        <v>Scenario (A2)</v>
      </c>
    </row>
    <row r="8" spans="1:29" s="373" customFormat="1" x14ac:dyDescent="0.25">
      <c r="A8" s="372" t="s">
        <v>320</v>
      </c>
      <c r="B8" s="365"/>
      <c r="C8" s="372" t="e">
        <f ca="1">C$65</f>
        <v>#NAME?</v>
      </c>
      <c r="D8" s="372" t="e">
        <f t="shared" ref="D8:AC9" ca="1" si="0">D$65</f>
        <v>#NAME?</v>
      </c>
      <c r="E8" s="372" t="e">
        <f t="shared" ca="1" si="0"/>
        <v>#NAME?</v>
      </c>
      <c r="F8" s="372" t="e">
        <f t="shared" ca="1" si="0"/>
        <v>#NAME?</v>
      </c>
      <c r="G8" s="372" t="e">
        <f t="shared" ca="1" si="0"/>
        <v>#NAME?</v>
      </c>
      <c r="H8" s="372" t="e">
        <f t="shared" ca="1" si="0"/>
        <v>#NAME?</v>
      </c>
      <c r="I8" s="372" t="e">
        <f t="shared" ca="1" si="0"/>
        <v>#NAME?</v>
      </c>
      <c r="J8" s="372" t="e">
        <f t="shared" ca="1" si="0"/>
        <v>#NAME?</v>
      </c>
      <c r="K8" s="372" t="e">
        <f t="shared" ca="1" si="0"/>
        <v>#NAME?</v>
      </c>
      <c r="L8" s="372" t="e">
        <f t="shared" ca="1" si="0"/>
        <v>#NAME?</v>
      </c>
      <c r="M8" s="372" t="e">
        <f t="shared" ca="1" si="0"/>
        <v>#NAME?</v>
      </c>
      <c r="N8" s="372" t="e">
        <f t="shared" ca="1" si="0"/>
        <v>#NAME?</v>
      </c>
      <c r="O8" s="372" t="e">
        <f t="shared" ca="1" si="0"/>
        <v>#NAME?</v>
      </c>
      <c r="P8" s="372" t="e">
        <f t="shared" ca="1" si="0"/>
        <v>#NAME?</v>
      </c>
      <c r="Q8" s="372" t="e">
        <f t="shared" ca="1" si="0"/>
        <v>#NAME?</v>
      </c>
      <c r="R8" s="372" t="e">
        <f t="shared" ca="1" si="0"/>
        <v>#NAME?</v>
      </c>
      <c r="S8" s="372" t="e">
        <f t="shared" ca="1" si="0"/>
        <v>#NAME?</v>
      </c>
      <c r="T8" s="372" t="e">
        <f t="shared" ca="1" si="0"/>
        <v>#NAME?</v>
      </c>
      <c r="U8" s="372" t="e">
        <f t="shared" ca="1" si="0"/>
        <v>#NAME?</v>
      </c>
      <c r="V8" s="372" t="e">
        <f t="shared" ca="1" si="0"/>
        <v>#NAME?</v>
      </c>
      <c r="W8" s="372" t="e">
        <f t="shared" ca="1" si="0"/>
        <v>#NAME?</v>
      </c>
      <c r="X8" s="372" t="e">
        <f t="shared" ca="1" si="0"/>
        <v>#NAME?</v>
      </c>
      <c r="Y8" s="372" t="e">
        <f t="shared" ca="1" si="0"/>
        <v>#NAME?</v>
      </c>
      <c r="Z8" s="372" t="e">
        <f t="shared" ca="1" si="0"/>
        <v>#NAME?</v>
      </c>
      <c r="AA8" s="372" t="e">
        <f t="shared" ca="1" si="0"/>
        <v>#NAME?</v>
      </c>
      <c r="AB8" s="372" t="e">
        <f t="shared" ca="1" si="0"/>
        <v>#NAME?</v>
      </c>
      <c r="AC8" s="372" t="e">
        <f t="shared" ca="1" si="0"/>
        <v>#NAME?</v>
      </c>
    </row>
    <row r="9" spans="1:29" s="373" customFormat="1" x14ac:dyDescent="0.25">
      <c r="A9" s="372"/>
      <c r="B9" s="365"/>
      <c r="C9" s="372" t="e">
        <f ca="1">C$65</f>
        <v>#NAME?</v>
      </c>
      <c r="D9" s="372" t="e">
        <f t="shared" ca="1" si="0"/>
        <v>#NAME?</v>
      </c>
      <c r="E9" s="372" t="e">
        <f t="shared" ca="1" si="0"/>
        <v>#NAME?</v>
      </c>
      <c r="F9" s="372" t="e">
        <f t="shared" ca="1" si="0"/>
        <v>#NAME?</v>
      </c>
      <c r="G9" s="372" t="e">
        <f t="shared" ca="1" si="0"/>
        <v>#NAME?</v>
      </c>
      <c r="H9" s="372" t="e">
        <f t="shared" ca="1" si="0"/>
        <v>#NAME?</v>
      </c>
      <c r="I9" s="372" t="e">
        <f t="shared" ca="1" si="0"/>
        <v>#NAME?</v>
      </c>
      <c r="J9" s="372" t="e">
        <f t="shared" ca="1" si="0"/>
        <v>#NAME?</v>
      </c>
      <c r="K9" s="372" t="e">
        <f t="shared" ca="1" si="0"/>
        <v>#NAME?</v>
      </c>
      <c r="L9" s="372" t="e">
        <f t="shared" ca="1" si="0"/>
        <v>#NAME?</v>
      </c>
      <c r="M9" s="372" t="e">
        <f t="shared" ca="1" si="0"/>
        <v>#NAME?</v>
      </c>
      <c r="N9" s="372" t="e">
        <f t="shared" ca="1" si="0"/>
        <v>#NAME?</v>
      </c>
      <c r="O9" s="372" t="e">
        <f t="shared" ca="1" si="0"/>
        <v>#NAME?</v>
      </c>
      <c r="P9" s="372" t="e">
        <f t="shared" ca="1" si="0"/>
        <v>#NAME?</v>
      </c>
      <c r="Q9" s="372" t="e">
        <f t="shared" ca="1" si="0"/>
        <v>#NAME?</v>
      </c>
      <c r="R9" s="372" t="e">
        <f t="shared" ca="1" si="0"/>
        <v>#NAME?</v>
      </c>
      <c r="S9" s="372" t="e">
        <f t="shared" ca="1" si="0"/>
        <v>#NAME?</v>
      </c>
      <c r="T9" s="372" t="e">
        <f t="shared" ca="1" si="0"/>
        <v>#NAME?</v>
      </c>
      <c r="U9" s="372" t="e">
        <f t="shared" ca="1" si="0"/>
        <v>#NAME?</v>
      </c>
      <c r="V9" s="372" t="e">
        <f t="shared" ca="1" si="0"/>
        <v>#NAME?</v>
      </c>
      <c r="W9" s="372" t="e">
        <f t="shared" ca="1" si="0"/>
        <v>#NAME?</v>
      </c>
      <c r="X9" s="372" t="e">
        <f t="shared" ca="1" si="0"/>
        <v>#NAME?</v>
      </c>
      <c r="Y9" s="372" t="e">
        <f t="shared" ca="1" si="0"/>
        <v>#NAME?</v>
      </c>
      <c r="Z9" s="372" t="e">
        <f t="shared" ca="1" si="0"/>
        <v>#NAME?</v>
      </c>
      <c r="AA9" s="372" t="e">
        <f t="shared" ca="1" si="0"/>
        <v>#NAME?</v>
      </c>
      <c r="AB9" s="372" t="e">
        <f t="shared" ca="1" si="0"/>
        <v>#NAME?</v>
      </c>
      <c r="AC9" s="372" t="e">
        <f t="shared" ca="1" si="0"/>
        <v>#NAME?</v>
      </c>
    </row>
    <row r="10" spans="1:29" s="373" customFormat="1" x14ac:dyDescent="0.25">
      <c r="A10" s="374" t="s">
        <v>321</v>
      </c>
      <c r="B10" s="365"/>
      <c r="C10" s="374" t="e">
        <f ca="1">C$115</f>
        <v>#NAME?</v>
      </c>
      <c r="D10" s="374" t="e">
        <f t="shared" ref="D10:AC11" ca="1" si="1">D$115</f>
        <v>#NAME?</v>
      </c>
      <c r="E10" s="374" t="e">
        <f t="shared" ca="1" si="1"/>
        <v>#NAME?</v>
      </c>
      <c r="F10" s="374" t="e">
        <f t="shared" ca="1" si="1"/>
        <v>#NAME?</v>
      </c>
      <c r="G10" s="374" t="e">
        <f t="shared" ca="1" si="1"/>
        <v>#NAME?</v>
      </c>
      <c r="H10" s="374" t="e">
        <f t="shared" ca="1" si="1"/>
        <v>#NAME?</v>
      </c>
      <c r="I10" s="374" t="e">
        <f t="shared" ca="1" si="1"/>
        <v>#NAME?</v>
      </c>
      <c r="J10" s="374" t="e">
        <f t="shared" ca="1" si="1"/>
        <v>#NAME?</v>
      </c>
      <c r="K10" s="374" t="e">
        <f t="shared" ca="1" si="1"/>
        <v>#NAME?</v>
      </c>
      <c r="L10" s="374" t="e">
        <f t="shared" ca="1" si="1"/>
        <v>#NAME?</v>
      </c>
      <c r="M10" s="374" t="e">
        <f t="shared" ca="1" si="1"/>
        <v>#NAME?</v>
      </c>
      <c r="N10" s="374" t="e">
        <f t="shared" ca="1" si="1"/>
        <v>#NAME?</v>
      </c>
      <c r="O10" s="374" t="e">
        <f t="shared" ca="1" si="1"/>
        <v>#NAME?</v>
      </c>
      <c r="P10" s="374" t="e">
        <f t="shared" ca="1" si="1"/>
        <v>#NAME?</v>
      </c>
      <c r="Q10" s="374" t="e">
        <f t="shared" ca="1" si="1"/>
        <v>#NAME?</v>
      </c>
      <c r="R10" s="374" t="e">
        <f t="shared" ca="1" si="1"/>
        <v>#NAME?</v>
      </c>
      <c r="S10" s="374" t="e">
        <f t="shared" ca="1" si="1"/>
        <v>#NAME?</v>
      </c>
      <c r="T10" s="374" t="e">
        <f t="shared" ca="1" si="1"/>
        <v>#NAME?</v>
      </c>
      <c r="U10" s="374" t="e">
        <f t="shared" ca="1" si="1"/>
        <v>#NAME?</v>
      </c>
      <c r="V10" s="374" t="e">
        <f t="shared" ca="1" si="1"/>
        <v>#NAME?</v>
      </c>
      <c r="W10" s="374" t="e">
        <f t="shared" ca="1" si="1"/>
        <v>#NAME?</v>
      </c>
      <c r="X10" s="374" t="e">
        <f t="shared" ca="1" si="1"/>
        <v>#NAME?</v>
      </c>
      <c r="Y10" s="374" t="e">
        <f t="shared" ca="1" si="1"/>
        <v>#NAME?</v>
      </c>
      <c r="Z10" s="374" t="e">
        <f t="shared" ca="1" si="1"/>
        <v>#NAME?</v>
      </c>
      <c r="AA10" s="374" t="e">
        <f t="shared" ca="1" si="1"/>
        <v>#NAME?</v>
      </c>
      <c r="AB10" s="374" t="e">
        <f t="shared" ca="1" si="1"/>
        <v>#NAME?</v>
      </c>
      <c r="AC10" s="374" t="e">
        <f t="shared" ca="1" si="1"/>
        <v>#NAME?</v>
      </c>
    </row>
    <row r="11" spans="1:29" s="373" customFormat="1" x14ac:dyDescent="0.25">
      <c r="A11" s="374"/>
      <c r="B11" s="365"/>
      <c r="C11" s="374" t="e">
        <f ca="1">C$115</f>
        <v>#NAME?</v>
      </c>
      <c r="D11" s="374" t="e">
        <f t="shared" ca="1" si="1"/>
        <v>#NAME?</v>
      </c>
      <c r="E11" s="374" t="e">
        <f t="shared" ca="1" si="1"/>
        <v>#NAME?</v>
      </c>
      <c r="F11" s="374" t="e">
        <f t="shared" ca="1" si="1"/>
        <v>#NAME?</v>
      </c>
      <c r="G11" s="374" t="e">
        <f t="shared" ca="1" si="1"/>
        <v>#NAME?</v>
      </c>
      <c r="H11" s="374" t="e">
        <f t="shared" ca="1" si="1"/>
        <v>#NAME?</v>
      </c>
      <c r="I11" s="374" t="e">
        <f t="shared" ca="1" si="1"/>
        <v>#NAME?</v>
      </c>
      <c r="J11" s="374" t="e">
        <f t="shared" ca="1" si="1"/>
        <v>#NAME?</v>
      </c>
      <c r="K11" s="374" t="e">
        <f t="shared" ca="1" si="1"/>
        <v>#NAME?</v>
      </c>
      <c r="L11" s="374" t="e">
        <f t="shared" ca="1" si="1"/>
        <v>#NAME?</v>
      </c>
      <c r="M11" s="374" t="e">
        <f t="shared" ca="1" si="1"/>
        <v>#NAME?</v>
      </c>
      <c r="N11" s="374" t="e">
        <f t="shared" ca="1" si="1"/>
        <v>#NAME?</v>
      </c>
      <c r="O11" s="374" t="e">
        <f t="shared" ca="1" si="1"/>
        <v>#NAME?</v>
      </c>
      <c r="P11" s="374" t="e">
        <f t="shared" ca="1" si="1"/>
        <v>#NAME?</v>
      </c>
      <c r="Q11" s="374" t="e">
        <f t="shared" ca="1" si="1"/>
        <v>#NAME?</v>
      </c>
      <c r="R11" s="374" t="e">
        <f t="shared" ca="1" si="1"/>
        <v>#NAME?</v>
      </c>
      <c r="S11" s="374" t="e">
        <f t="shared" ca="1" si="1"/>
        <v>#NAME?</v>
      </c>
      <c r="T11" s="374" t="e">
        <f t="shared" ca="1" si="1"/>
        <v>#NAME?</v>
      </c>
      <c r="U11" s="374" t="e">
        <f t="shared" ca="1" si="1"/>
        <v>#NAME?</v>
      </c>
      <c r="V11" s="374" t="e">
        <f t="shared" ca="1" si="1"/>
        <v>#NAME?</v>
      </c>
      <c r="W11" s="374" t="e">
        <f t="shared" ca="1" si="1"/>
        <v>#NAME?</v>
      </c>
      <c r="X11" s="374" t="e">
        <f t="shared" ca="1" si="1"/>
        <v>#NAME?</v>
      </c>
      <c r="Y11" s="374" t="e">
        <f t="shared" ca="1" si="1"/>
        <v>#NAME?</v>
      </c>
      <c r="Z11" s="374" t="e">
        <f t="shared" ca="1" si="1"/>
        <v>#NAME?</v>
      </c>
      <c r="AA11" s="374" t="e">
        <f t="shared" ca="1" si="1"/>
        <v>#NAME?</v>
      </c>
      <c r="AB11" s="374" t="e">
        <f t="shared" ca="1" si="1"/>
        <v>#NAME?</v>
      </c>
      <c r="AC11" s="374" t="e">
        <f t="shared" ca="1" si="1"/>
        <v>#NAME?</v>
      </c>
    </row>
    <row r="12" spans="1:29" s="373" customFormat="1" x14ac:dyDescent="0.25">
      <c r="A12" s="372" t="s">
        <v>322</v>
      </c>
      <c r="B12" s="365"/>
      <c r="C12" s="372" t="e">
        <f ca="1">C$165</f>
        <v>#NAME?</v>
      </c>
      <c r="D12" s="372" t="e">
        <f t="shared" ref="D12:AC13" ca="1" si="2">D$165</f>
        <v>#NAME?</v>
      </c>
      <c r="E12" s="372" t="e">
        <f t="shared" ca="1" si="2"/>
        <v>#NAME?</v>
      </c>
      <c r="F12" s="372" t="e">
        <f t="shared" ca="1" si="2"/>
        <v>#NAME?</v>
      </c>
      <c r="G12" s="372" t="e">
        <f t="shared" ca="1" si="2"/>
        <v>#NAME?</v>
      </c>
      <c r="H12" s="372" t="e">
        <f t="shared" ca="1" si="2"/>
        <v>#NAME?</v>
      </c>
      <c r="I12" s="372" t="e">
        <f t="shared" ca="1" si="2"/>
        <v>#NAME?</v>
      </c>
      <c r="J12" s="372" t="e">
        <f t="shared" ca="1" si="2"/>
        <v>#NAME?</v>
      </c>
      <c r="K12" s="372" t="e">
        <f t="shared" ca="1" si="2"/>
        <v>#NAME?</v>
      </c>
      <c r="L12" s="372" t="e">
        <f t="shared" ca="1" si="2"/>
        <v>#NAME?</v>
      </c>
      <c r="M12" s="372" t="e">
        <f t="shared" ca="1" si="2"/>
        <v>#NAME?</v>
      </c>
      <c r="N12" s="372" t="e">
        <f t="shared" ca="1" si="2"/>
        <v>#NAME?</v>
      </c>
      <c r="O12" s="372" t="e">
        <f t="shared" ca="1" si="2"/>
        <v>#NAME?</v>
      </c>
      <c r="P12" s="372" t="e">
        <f t="shared" ca="1" si="2"/>
        <v>#NAME?</v>
      </c>
      <c r="Q12" s="372" t="e">
        <f t="shared" ca="1" si="2"/>
        <v>#NAME?</v>
      </c>
      <c r="R12" s="372" t="e">
        <f t="shared" ca="1" si="2"/>
        <v>#NAME?</v>
      </c>
      <c r="S12" s="372" t="e">
        <f t="shared" ca="1" si="2"/>
        <v>#NAME?</v>
      </c>
      <c r="T12" s="372" t="e">
        <f t="shared" ca="1" si="2"/>
        <v>#NAME?</v>
      </c>
      <c r="U12" s="372" t="e">
        <f t="shared" ca="1" si="2"/>
        <v>#NAME?</v>
      </c>
      <c r="V12" s="372" t="e">
        <f t="shared" ca="1" si="2"/>
        <v>#NAME?</v>
      </c>
      <c r="W12" s="372" t="e">
        <f t="shared" ca="1" si="2"/>
        <v>#NAME?</v>
      </c>
      <c r="X12" s="372" t="e">
        <f t="shared" ca="1" si="2"/>
        <v>#NAME?</v>
      </c>
      <c r="Y12" s="372" t="e">
        <f t="shared" ca="1" si="2"/>
        <v>#NAME?</v>
      </c>
      <c r="Z12" s="372" t="e">
        <f t="shared" ca="1" si="2"/>
        <v>#NAME?</v>
      </c>
      <c r="AA12" s="372" t="e">
        <f t="shared" ca="1" si="2"/>
        <v>#NAME?</v>
      </c>
      <c r="AB12" s="372" t="e">
        <f t="shared" ca="1" si="2"/>
        <v>#NAME?</v>
      </c>
      <c r="AC12" s="372" t="e">
        <f t="shared" ca="1" si="2"/>
        <v>#NAME?</v>
      </c>
    </row>
    <row r="13" spans="1:29" s="373" customFormat="1" x14ac:dyDescent="0.25">
      <c r="A13" s="372"/>
      <c r="B13" s="365"/>
      <c r="C13" s="372" t="e">
        <f ca="1">C$165</f>
        <v>#NAME?</v>
      </c>
      <c r="D13" s="372" t="e">
        <f t="shared" ca="1" si="2"/>
        <v>#NAME?</v>
      </c>
      <c r="E13" s="372" t="e">
        <f t="shared" ca="1" si="2"/>
        <v>#NAME?</v>
      </c>
      <c r="F13" s="372" t="e">
        <f t="shared" ca="1" si="2"/>
        <v>#NAME?</v>
      </c>
      <c r="G13" s="372" t="e">
        <f t="shared" ca="1" si="2"/>
        <v>#NAME?</v>
      </c>
      <c r="H13" s="372" t="e">
        <f t="shared" ca="1" si="2"/>
        <v>#NAME?</v>
      </c>
      <c r="I13" s="372" t="e">
        <f t="shared" ca="1" si="2"/>
        <v>#NAME?</v>
      </c>
      <c r="J13" s="372" t="e">
        <f t="shared" ca="1" si="2"/>
        <v>#NAME?</v>
      </c>
      <c r="K13" s="372" t="e">
        <f t="shared" ca="1" si="2"/>
        <v>#NAME?</v>
      </c>
      <c r="L13" s="372" t="e">
        <f t="shared" ca="1" si="2"/>
        <v>#NAME?</v>
      </c>
      <c r="M13" s="372" t="e">
        <f t="shared" ca="1" si="2"/>
        <v>#NAME?</v>
      </c>
      <c r="N13" s="372" t="e">
        <f t="shared" ca="1" si="2"/>
        <v>#NAME?</v>
      </c>
      <c r="O13" s="372" t="e">
        <f t="shared" ca="1" si="2"/>
        <v>#NAME?</v>
      </c>
      <c r="P13" s="372" t="e">
        <f t="shared" ca="1" si="2"/>
        <v>#NAME?</v>
      </c>
      <c r="Q13" s="372" t="e">
        <f t="shared" ca="1" si="2"/>
        <v>#NAME?</v>
      </c>
      <c r="R13" s="372" t="e">
        <f t="shared" ca="1" si="2"/>
        <v>#NAME?</v>
      </c>
      <c r="S13" s="372" t="e">
        <f t="shared" ca="1" si="2"/>
        <v>#NAME?</v>
      </c>
      <c r="T13" s="372" t="e">
        <f t="shared" ca="1" si="2"/>
        <v>#NAME?</v>
      </c>
      <c r="U13" s="372" t="e">
        <f t="shared" ca="1" si="2"/>
        <v>#NAME?</v>
      </c>
      <c r="V13" s="372" t="e">
        <f t="shared" ca="1" si="2"/>
        <v>#NAME?</v>
      </c>
      <c r="W13" s="372" t="e">
        <f t="shared" ca="1" si="2"/>
        <v>#NAME?</v>
      </c>
      <c r="X13" s="372" t="e">
        <f t="shared" ca="1" si="2"/>
        <v>#NAME?</v>
      </c>
      <c r="Y13" s="372" t="e">
        <f t="shared" ca="1" si="2"/>
        <v>#NAME?</v>
      </c>
      <c r="Z13" s="372" t="e">
        <f t="shared" ca="1" si="2"/>
        <v>#NAME?</v>
      </c>
      <c r="AA13" s="372" t="e">
        <f t="shared" ca="1" si="2"/>
        <v>#NAME?</v>
      </c>
      <c r="AB13" s="372" t="e">
        <f t="shared" ca="1" si="2"/>
        <v>#NAME?</v>
      </c>
      <c r="AC13" s="372" t="e">
        <f t="shared" ca="1" si="2"/>
        <v>#NAME?</v>
      </c>
    </row>
    <row r="14" spans="1:29" s="362" customFormat="1" x14ac:dyDescent="0.25">
      <c r="A14" s="375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1"/>
      <c r="X14" s="361"/>
      <c r="Y14" s="361"/>
      <c r="Z14" s="361"/>
      <c r="AA14" s="361"/>
      <c r="AB14" s="361"/>
      <c r="AC14" s="361"/>
    </row>
    <row r="15" spans="1:29" x14ac:dyDescent="0.25">
      <c r="A15" s="376">
        <v>1E-3</v>
      </c>
      <c r="C15" s="377" t="e">
        <f ca="1">_xll.RiskPercentile(C$4,$A15)</f>
        <v>#NAME?</v>
      </c>
      <c r="D15" s="377" t="e">
        <f ca="1">_xll.RiskPercentile(D$4,$A15)</f>
        <v>#NAME?</v>
      </c>
      <c r="E15" s="377" t="e">
        <f ca="1">_xll.RiskPercentile(E$4,$A15)</f>
        <v>#NAME?</v>
      </c>
      <c r="F15" s="377" t="e">
        <f ca="1">_xll.RiskPercentile(F$4,$A15)</f>
        <v>#NAME?</v>
      </c>
      <c r="G15" s="377" t="e">
        <f ca="1">_xll.RiskPercentile(G$4,$A15)</f>
        <v>#NAME?</v>
      </c>
      <c r="H15" s="377" t="e">
        <f ca="1">_xll.RiskPercentile(H$4,$A15)</f>
        <v>#NAME?</v>
      </c>
      <c r="I15" s="377" t="e">
        <f ca="1">_xll.RiskPercentile(I$4,$A15)</f>
        <v>#NAME?</v>
      </c>
      <c r="J15" s="377" t="e">
        <f ca="1">_xll.RiskPercentile(J$4,$A15)</f>
        <v>#NAME?</v>
      </c>
      <c r="K15" s="377" t="e">
        <f ca="1">_xll.RiskPercentile(K$4,$A15)</f>
        <v>#NAME?</v>
      </c>
      <c r="L15" s="377" t="e">
        <f ca="1">_xll.RiskPercentile(L$4,$A15)</f>
        <v>#NAME?</v>
      </c>
      <c r="M15" s="377" t="e">
        <f ca="1">_xll.RiskPercentile(M$4,$A15)</f>
        <v>#NAME?</v>
      </c>
      <c r="N15" s="377" t="e">
        <f ca="1">_xll.RiskPercentile(N$4,$A15)</f>
        <v>#NAME?</v>
      </c>
      <c r="O15" s="377" t="e">
        <f ca="1">_xll.RiskPercentile(O$4,$A15)</f>
        <v>#NAME?</v>
      </c>
      <c r="P15" s="377" t="e">
        <f ca="1">_xll.RiskPercentile(P$4,$A15)</f>
        <v>#NAME?</v>
      </c>
      <c r="Q15" s="377" t="e">
        <f ca="1">_xll.RiskPercentile(Q$4,$A15)</f>
        <v>#NAME?</v>
      </c>
      <c r="R15" s="377" t="e">
        <f ca="1">_xll.RiskPercentile(R$4,$A15)</f>
        <v>#NAME?</v>
      </c>
      <c r="S15" s="377" t="e">
        <f ca="1">_xll.RiskPercentile(S$4,$A15)</f>
        <v>#NAME?</v>
      </c>
      <c r="T15" s="377" t="e">
        <f ca="1">_xll.RiskPercentile(T$4,$A15)</f>
        <v>#NAME?</v>
      </c>
      <c r="U15" s="377" t="e">
        <f ca="1">_xll.RiskPercentile(U$4,$A15)</f>
        <v>#NAME?</v>
      </c>
      <c r="V15" s="377" t="e">
        <f ca="1">_xll.RiskPercentile(V$4,$A15)</f>
        <v>#NAME?</v>
      </c>
      <c r="W15" s="377" t="e">
        <f ca="1">_xll.RiskPercentile(W$4,$A15)</f>
        <v>#NAME?</v>
      </c>
      <c r="X15" s="377" t="e">
        <f ca="1">_xll.RiskPercentile(X$4,$A15)</f>
        <v>#NAME?</v>
      </c>
      <c r="Y15" s="377" t="e">
        <f ca="1">_xll.RiskPercentile(Y$4,$A15)</f>
        <v>#NAME?</v>
      </c>
      <c r="Z15" s="377" t="e">
        <f ca="1">_xll.RiskPercentile(Z$4,$A15)</f>
        <v>#NAME?</v>
      </c>
      <c r="AA15" s="377" t="e">
        <f ca="1">_xll.RiskPercentile(AA$4,$A15)</f>
        <v>#NAME?</v>
      </c>
      <c r="AB15" s="377" t="e">
        <f ca="1">_xll.RiskPercentile(AB$4,$A15)</f>
        <v>#NAME?</v>
      </c>
      <c r="AC15" s="377" t="e">
        <f ca="1">_xll.RiskPercentile(AC$4,$A15)</f>
        <v>#NAME?</v>
      </c>
    </row>
    <row r="16" spans="1:29" x14ac:dyDescent="0.25">
      <c r="A16" s="376">
        <v>5.0000000000000001E-3</v>
      </c>
      <c r="C16" s="377" t="e">
        <f ca="1">_xll.RiskPercentile(C$4,$A16)</f>
        <v>#NAME?</v>
      </c>
      <c r="D16" s="377" t="e">
        <f ca="1">_xll.RiskPercentile(D$4,$A16)</f>
        <v>#NAME?</v>
      </c>
      <c r="E16" s="377" t="e">
        <f ca="1">_xll.RiskPercentile(E$4,$A16)</f>
        <v>#NAME?</v>
      </c>
      <c r="F16" s="377" t="e">
        <f ca="1">_xll.RiskPercentile(F$4,$A16)</f>
        <v>#NAME?</v>
      </c>
      <c r="G16" s="377" t="e">
        <f ca="1">_xll.RiskPercentile(G$4,$A16)</f>
        <v>#NAME?</v>
      </c>
      <c r="H16" s="377" t="e">
        <f ca="1">_xll.RiskPercentile(H$4,$A16)</f>
        <v>#NAME?</v>
      </c>
      <c r="I16" s="377" t="e">
        <f ca="1">_xll.RiskPercentile(I$4,$A16)</f>
        <v>#NAME?</v>
      </c>
      <c r="J16" s="377" t="e">
        <f ca="1">_xll.RiskPercentile(J$4,$A16)</f>
        <v>#NAME?</v>
      </c>
      <c r="K16" s="377" t="e">
        <f ca="1">_xll.RiskPercentile(K$4,$A16)</f>
        <v>#NAME?</v>
      </c>
      <c r="L16" s="377" t="e">
        <f ca="1">_xll.RiskPercentile(L$4,$A16)</f>
        <v>#NAME?</v>
      </c>
      <c r="M16" s="377" t="e">
        <f ca="1">_xll.RiskPercentile(M$4,$A16)</f>
        <v>#NAME?</v>
      </c>
      <c r="N16" s="377" t="e">
        <f ca="1">_xll.RiskPercentile(N$4,$A16)</f>
        <v>#NAME?</v>
      </c>
      <c r="O16" s="377" t="e">
        <f ca="1">_xll.RiskPercentile(O$4,$A16)</f>
        <v>#NAME?</v>
      </c>
      <c r="P16" s="377" t="e">
        <f ca="1">_xll.RiskPercentile(P$4,$A16)</f>
        <v>#NAME?</v>
      </c>
      <c r="Q16" s="377" t="e">
        <f ca="1">_xll.RiskPercentile(Q$4,$A16)</f>
        <v>#NAME?</v>
      </c>
      <c r="R16" s="377" t="e">
        <f ca="1">_xll.RiskPercentile(R$4,$A16)</f>
        <v>#NAME?</v>
      </c>
      <c r="S16" s="377" t="e">
        <f ca="1">_xll.RiskPercentile(S$4,$A16)</f>
        <v>#NAME?</v>
      </c>
      <c r="T16" s="377" t="e">
        <f ca="1">_xll.RiskPercentile(T$4,$A16)</f>
        <v>#NAME?</v>
      </c>
      <c r="U16" s="377" t="e">
        <f ca="1">_xll.RiskPercentile(U$4,$A16)</f>
        <v>#NAME?</v>
      </c>
      <c r="V16" s="377" t="e">
        <f ca="1">_xll.RiskPercentile(V$4,$A16)</f>
        <v>#NAME?</v>
      </c>
      <c r="W16" s="377" t="e">
        <f ca="1">_xll.RiskPercentile(W$4,$A16)</f>
        <v>#NAME?</v>
      </c>
      <c r="X16" s="377" t="e">
        <f ca="1">_xll.RiskPercentile(X$4,$A16)</f>
        <v>#NAME?</v>
      </c>
      <c r="Y16" s="377" t="e">
        <f ca="1">_xll.RiskPercentile(Y$4,$A16)</f>
        <v>#NAME?</v>
      </c>
      <c r="Z16" s="377" t="e">
        <f ca="1">_xll.RiskPercentile(Z$4,$A16)</f>
        <v>#NAME?</v>
      </c>
      <c r="AA16" s="377" t="e">
        <f ca="1">_xll.RiskPercentile(AA$4,$A16)</f>
        <v>#NAME?</v>
      </c>
      <c r="AB16" s="377" t="e">
        <f ca="1">_xll.RiskPercentile(AB$4,$A16)</f>
        <v>#NAME?</v>
      </c>
      <c r="AC16" s="377" t="e">
        <f ca="1">_xll.RiskPercentile(AC$4,$A16)</f>
        <v>#NAME?</v>
      </c>
    </row>
    <row r="17" spans="1:29" x14ac:dyDescent="0.25">
      <c r="A17" s="376">
        <v>0.01</v>
      </c>
      <c r="C17" s="377" t="e">
        <f ca="1">_xll.RiskPercentile(C$4,$A17)</f>
        <v>#NAME?</v>
      </c>
      <c r="D17" s="377" t="e">
        <f ca="1">_xll.RiskPercentile(D$4,$A17)</f>
        <v>#NAME?</v>
      </c>
      <c r="E17" s="377" t="e">
        <f ca="1">_xll.RiskPercentile(E$4,$A17)</f>
        <v>#NAME?</v>
      </c>
      <c r="F17" s="377" t="e">
        <f ca="1">_xll.RiskPercentile(F$4,$A17)</f>
        <v>#NAME?</v>
      </c>
      <c r="G17" s="377" t="e">
        <f ca="1">_xll.RiskPercentile(G$4,$A17)</f>
        <v>#NAME?</v>
      </c>
      <c r="H17" s="377" t="e">
        <f ca="1">_xll.RiskPercentile(H$4,$A17)</f>
        <v>#NAME?</v>
      </c>
      <c r="I17" s="377" t="e">
        <f ca="1">_xll.RiskPercentile(I$4,$A17)</f>
        <v>#NAME?</v>
      </c>
      <c r="J17" s="377" t="e">
        <f ca="1">_xll.RiskPercentile(J$4,$A17)</f>
        <v>#NAME?</v>
      </c>
      <c r="K17" s="377" t="e">
        <f ca="1">_xll.RiskPercentile(K$4,$A17)</f>
        <v>#NAME?</v>
      </c>
      <c r="L17" s="377" t="e">
        <f ca="1">_xll.RiskPercentile(L$4,$A17)</f>
        <v>#NAME?</v>
      </c>
      <c r="M17" s="377" t="e">
        <f ca="1">_xll.RiskPercentile(M$4,$A17)</f>
        <v>#NAME?</v>
      </c>
      <c r="N17" s="377" t="e">
        <f ca="1">_xll.RiskPercentile(N$4,$A17)</f>
        <v>#NAME?</v>
      </c>
      <c r="O17" s="377" t="e">
        <f ca="1">_xll.RiskPercentile(O$4,$A17)</f>
        <v>#NAME?</v>
      </c>
      <c r="P17" s="377" t="e">
        <f ca="1">_xll.RiskPercentile(P$4,$A17)</f>
        <v>#NAME?</v>
      </c>
      <c r="Q17" s="377" t="e">
        <f ca="1">_xll.RiskPercentile(Q$4,$A17)</f>
        <v>#NAME?</v>
      </c>
      <c r="R17" s="377" t="e">
        <f ca="1">_xll.RiskPercentile(R$4,$A17)</f>
        <v>#NAME?</v>
      </c>
      <c r="S17" s="377" t="e">
        <f ca="1">_xll.RiskPercentile(S$4,$A17)</f>
        <v>#NAME?</v>
      </c>
      <c r="T17" s="377" t="e">
        <f ca="1">_xll.RiskPercentile(T$4,$A17)</f>
        <v>#NAME?</v>
      </c>
      <c r="U17" s="377" t="e">
        <f ca="1">_xll.RiskPercentile(U$4,$A17)</f>
        <v>#NAME?</v>
      </c>
      <c r="V17" s="377" t="e">
        <f ca="1">_xll.RiskPercentile(V$4,$A17)</f>
        <v>#NAME?</v>
      </c>
      <c r="W17" s="377" t="e">
        <f ca="1">_xll.RiskPercentile(W$4,$A17)</f>
        <v>#NAME?</v>
      </c>
      <c r="X17" s="377" t="e">
        <f ca="1">_xll.RiskPercentile(X$4,$A17)</f>
        <v>#NAME?</v>
      </c>
      <c r="Y17" s="377" t="e">
        <f ca="1">_xll.RiskPercentile(Y$4,$A17)</f>
        <v>#NAME?</v>
      </c>
      <c r="Z17" s="377" t="e">
        <f ca="1">_xll.RiskPercentile(Z$4,$A17)</f>
        <v>#NAME?</v>
      </c>
      <c r="AA17" s="377" t="e">
        <f ca="1">_xll.RiskPercentile(AA$4,$A17)</f>
        <v>#NAME?</v>
      </c>
      <c r="AB17" s="377" t="e">
        <f ca="1">_xll.RiskPercentile(AB$4,$A17)</f>
        <v>#NAME?</v>
      </c>
      <c r="AC17" s="377" t="e">
        <f ca="1">_xll.RiskPercentile(AC$4,$A17)</f>
        <v>#NAME?</v>
      </c>
    </row>
    <row r="18" spans="1:29" x14ac:dyDescent="0.25">
      <c r="A18" s="376">
        <v>1.4999999999999999E-2</v>
      </c>
      <c r="C18" s="377" t="e">
        <f ca="1">_xll.RiskPercentile(C$4,$A18)</f>
        <v>#NAME?</v>
      </c>
      <c r="D18" s="377" t="e">
        <f ca="1">_xll.RiskPercentile(D$4,$A18)</f>
        <v>#NAME?</v>
      </c>
      <c r="E18" s="377" t="e">
        <f ca="1">_xll.RiskPercentile(E$4,$A18)</f>
        <v>#NAME?</v>
      </c>
      <c r="F18" s="377" t="e">
        <f ca="1">_xll.RiskPercentile(F$4,$A18)</f>
        <v>#NAME?</v>
      </c>
      <c r="G18" s="377" t="e">
        <f ca="1">_xll.RiskPercentile(G$4,$A18)</f>
        <v>#NAME?</v>
      </c>
      <c r="H18" s="377" t="e">
        <f ca="1">_xll.RiskPercentile(H$4,$A18)</f>
        <v>#NAME?</v>
      </c>
      <c r="I18" s="377" t="e">
        <f ca="1">_xll.RiskPercentile(I$4,$A18)</f>
        <v>#NAME?</v>
      </c>
      <c r="J18" s="377" t="e">
        <f ca="1">_xll.RiskPercentile(J$4,$A18)</f>
        <v>#NAME?</v>
      </c>
      <c r="K18" s="377" t="e">
        <f ca="1">_xll.RiskPercentile(K$4,$A18)</f>
        <v>#NAME?</v>
      </c>
      <c r="L18" s="377" t="e">
        <f ca="1">_xll.RiskPercentile(L$4,$A18)</f>
        <v>#NAME?</v>
      </c>
      <c r="M18" s="377" t="e">
        <f ca="1">_xll.RiskPercentile(M$4,$A18)</f>
        <v>#NAME?</v>
      </c>
      <c r="N18" s="377" t="e">
        <f ca="1">_xll.RiskPercentile(N$4,$A18)</f>
        <v>#NAME?</v>
      </c>
      <c r="O18" s="377" t="e">
        <f ca="1">_xll.RiskPercentile(O$4,$A18)</f>
        <v>#NAME?</v>
      </c>
      <c r="P18" s="377" t="e">
        <f ca="1">_xll.RiskPercentile(P$4,$A18)</f>
        <v>#NAME?</v>
      </c>
      <c r="Q18" s="377" t="e">
        <f ca="1">_xll.RiskPercentile(Q$4,$A18)</f>
        <v>#NAME?</v>
      </c>
      <c r="R18" s="377" t="e">
        <f ca="1">_xll.RiskPercentile(R$4,$A18)</f>
        <v>#NAME?</v>
      </c>
      <c r="S18" s="377" t="e">
        <f ca="1">_xll.RiskPercentile(S$4,$A18)</f>
        <v>#NAME?</v>
      </c>
      <c r="T18" s="377" t="e">
        <f ca="1">_xll.RiskPercentile(T$4,$A18)</f>
        <v>#NAME?</v>
      </c>
      <c r="U18" s="377" t="e">
        <f ca="1">_xll.RiskPercentile(U$4,$A18)</f>
        <v>#NAME?</v>
      </c>
      <c r="V18" s="377" t="e">
        <f ca="1">_xll.RiskPercentile(V$4,$A18)</f>
        <v>#NAME?</v>
      </c>
      <c r="W18" s="377" t="e">
        <f ca="1">_xll.RiskPercentile(W$4,$A18)</f>
        <v>#NAME?</v>
      </c>
      <c r="X18" s="377" t="e">
        <f ca="1">_xll.RiskPercentile(X$4,$A18)</f>
        <v>#NAME?</v>
      </c>
      <c r="Y18" s="377" t="e">
        <f ca="1">_xll.RiskPercentile(Y$4,$A18)</f>
        <v>#NAME?</v>
      </c>
      <c r="Z18" s="377" t="e">
        <f ca="1">_xll.RiskPercentile(Z$4,$A18)</f>
        <v>#NAME?</v>
      </c>
      <c r="AA18" s="377" t="e">
        <f ca="1">_xll.RiskPercentile(AA$4,$A18)</f>
        <v>#NAME?</v>
      </c>
      <c r="AB18" s="377" t="e">
        <f ca="1">_xll.RiskPercentile(AB$4,$A18)</f>
        <v>#NAME?</v>
      </c>
      <c r="AC18" s="377" t="e">
        <f ca="1">_xll.RiskPercentile(AC$4,$A18)</f>
        <v>#NAME?</v>
      </c>
    </row>
    <row r="19" spans="1:29" x14ac:dyDescent="0.25">
      <c r="A19" s="376">
        <v>0.02</v>
      </c>
      <c r="C19" s="377" t="e">
        <f ca="1">_xll.RiskPercentile(C$4,$A19)</f>
        <v>#NAME?</v>
      </c>
      <c r="D19" s="377" t="e">
        <f ca="1">_xll.RiskPercentile(D$4,$A19)</f>
        <v>#NAME?</v>
      </c>
      <c r="E19" s="377" t="e">
        <f ca="1">_xll.RiskPercentile(E$4,$A19)</f>
        <v>#NAME?</v>
      </c>
      <c r="F19" s="377" t="e">
        <f ca="1">_xll.RiskPercentile(F$4,$A19)</f>
        <v>#NAME?</v>
      </c>
      <c r="G19" s="377" t="e">
        <f ca="1">_xll.RiskPercentile(G$4,$A19)</f>
        <v>#NAME?</v>
      </c>
      <c r="H19" s="377" t="e">
        <f ca="1">_xll.RiskPercentile(H$4,$A19)</f>
        <v>#NAME?</v>
      </c>
      <c r="I19" s="377" t="e">
        <f ca="1">_xll.RiskPercentile(I$4,$A19)</f>
        <v>#NAME?</v>
      </c>
      <c r="J19" s="377" t="e">
        <f ca="1">_xll.RiskPercentile(J$4,$A19)</f>
        <v>#NAME?</v>
      </c>
      <c r="K19" s="377" t="e">
        <f ca="1">_xll.RiskPercentile(K$4,$A19)</f>
        <v>#NAME?</v>
      </c>
      <c r="L19" s="377" t="e">
        <f ca="1">_xll.RiskPercentile(L$4,$A19)</f>
        <v>#NAME?</v>
      </c>
      <c r="M19" s="377" t="e">
        <f ca="1">_xll.RiskPercentile(M$4,$A19)</f>
        <v>#NAME?</v>
      </c>
      <c r="N19" s="377" t="e">
        <f ca="1">_xll.RiskPercentile(N$4,$A19)</f>
        <v>#NAME?</v>
      </c>
      <c r="O19" s="377" t="e">
        <f ca="1">_xll.RiskPercentile(O$4,$A19)</f>
        <v>#NAME?</v>
      </c>
      <c r="P19" s="377" t="e">
        <f ca="1">_xll.RiskPercentile(P$4,$A19)</f>
        <v>#NAME?</v>
      </c>
      <c r="Q19" s="377" t="e">
        <f ca="1">_xll.RiskPercentile(Q$4,$A19)</f>
        <v>#NAME?</v>
      </c>
      <c r="R19" s="377" t="e">
        <f ca="1">_xll.RiskPercentile(R$4,$A19)</f>
        <v>#NAME?</v>
      </c>
      <c r="S19" s="377" t="e">
        <f ca="1">_xll.RiskPercentile(S$4,$A19)</f>
        <v>#NAME?</v>
      </c>
      <c r="T19" s="377" t="e">
        <f ca="1">_xll.RiskPercentile(T$4,$A19)</f>
        <v>#NAME?</v>
      </c>
      <c r="U19" s="377" t="e">
        <f ca="1">_xll.RiskPercentile(U$4,$A19)</f>
        <v>#NAME?</v>
      </c>
      <c r="V19" s="377" t="e">
        <f ca="1">_xll.RiskPercentile(V$4,$A19)</f>
        <v>#NAME?</v>
      </c>
      <c r="W19" s="377" t="e">
        <f ca="1">_xll.RiskPercentile(W$4,$A19)</f>
        <v>#NAME?</v>
      </c>
      <c r="X19" s="377" t="e">
        <f ca="1">_xll.RiskPercentile(X$4,$A19)</f>
        <v>#NAME?</v>
      </c>
      <c r="Y19" s="377" t="e">
        <f ca="1">_xll.RiskPercentile(Y$4,$A19)</f>
        <v>#NAME?</v>
      </c>
      <c r="Z19" s="377" t="e">
        <f ca="1">_xll.RiskPercentile(Z$4,$A19)</f>
        <v>#NAME?</v>
      </c>
      <c r="AA19" s="377" t="e">
        <f ca="1">_xll.RiskPercentile(AA$4,$A19)</f>
        <v>#NAME?</v>
      </c>
      <c r="AB19" s="377" t="e">
        <f ca="1">_xll.RiskPercentile(AB$4,$A19)</f>
        <v>#NAME?</v>
      </c>
      <c r="AC19" s="377" t="e">
        <f ca="1">_xll.RiskPercentile(AC$4,$A19)</f>
        <v>#NAME?</v>
      </c>
    </row>
    <row r="20" spans="1:29" x14ac:dyDescent="0.25">
      <c r="A20" s="376">
        <v>2.5000000000000001E-2</v>
      </c>
      <c r="C20" s="377" t="e">
        <f ca="1">_xll.RiskPercentile(C$4,$A20)</f>
        <v>#NAME?</v>
      </c>
      <c r="D20" s="377" t="e">
        <f ca="1">_xll.RiskPercentile(D$4,$A20)</f>
        <v>#NAME?</v>
      </c>
      <c r="E20" s="377" t="e">
        <f ca="1">_xll.RiskPercentile(E$4,$A20)</f>
        <v>#NAME?</v>
      </c>
      <c r="F20" s="377" t="e">
        <f ca="1">_xll.RiskPercentile(F$4,$A20)</f>
        <v>#NAME?</v>
      </c>
      <c r="G20" s="377" t="e">
        <f ca="1">_xll.RiskPercentile(G$4,$A20)</f>
        <v>#NAME?</v>
      </c>
      <c r="H20" s="377" t="e">
        <f ca="1">_xll.RiskPercentile(H$4,$A20)</f>
        <v>#NAME?</v>
      </c>
      <c r="I20" s="377" t="e">
        <f ca="1">_xll.RiskPercentile(I$4,$A20)</f>
        <v>#NAME?</v>
      </c>
      <c r="J20" s="377" t="e">
        <f ca="1">_xll.RiskPercentile(J$4,$A20)</f>
        <v>#NAME?</v>
      </c>
      <c r="K20" s="377" t="e">
        <f ca="1">_xll.RiskPercentile(K$4,$A20)</f>
        <v>#NAME?</v>
      </c>
      <c r="L20" s="377" t="e">
        <f ca="1">_xll.RiskPercentile(L$4,$A20)</f>
        <v>#NAME?</v>
      </c>
      <c r="M20" s="377" t="e">
        <f ca="1">_xll.RiskPercentile(M$4,$A20)</f>
        <v>#NAME?</v>
      </c>
      <c r="N20" s="377" t="e">
        <f ca="1">_xll.RiskPercentile(N$4,$A20)</f>
        <v>#NAME?</v>
      </c>
      <c r="O20" s="377" t="e">
        <f ca="1">_xll.RiskPercentile(O$4,$A20)</f>
        <v>#NAME?</v>
      </c>
      <c r="P20" s="377" t="e">
        <f ca="1">_xll.RiskPercentile(P$4,$A20)</f>
        <v>#NAME?</v>
      </c>
      <c r="Q20" s="377" t="e">
        <f ca="1">_xll.RiskPercentile(Q$4,$A20)</f>
        <v>#NAME?</v>
      </c>
      <c r="R20" s="377" t="e">
        <f ca="1">_xll.RiskPercentile(R$4,$A20)</f>
        <v>#NAME?</v>
      </c>
      <c r="S20" s="377" t="e">
        <f ca="1">_xll.RiskPercentile(S$4,$A20)</f>
        <v>#NAME?</v>
      </c>
      <c r="T20" s="377" t="e">
        <f ca="1">_xll.RiskPercentile(T$4,$A20)</f>
        <v>#NAME?</v>
      </c>
      <c r="U20" s="377" t="e">
        <f ca="1">_xll.RiskPercentile(U$4,$A20)</f>
        <v>#NAME?</v>
      </c>
      <c r="V20" s="377" t="e">
        <f ca="1">_xll.RiskPercentile(V$4,$A20)</f>
        <v>#NAME?</v>
      </c>
      <c r="W20" s="377" t="e">
        <f ca="1">_xll.RiskPercentile(W$4,$A20)</f>
        <v>#NAME?</v>
      </c>
      <c r="X20" s="377" t="e">
        <f ca="1">_xll.RiskPercentile(X$4,$A20)</f>
        <v>#NAME?</v>
      </c>
      <c r="Y20" s="377" t="e">
        <f ca="1">_xll.RiskPercentile(Y$4,$A20)</f>
        <v>#NAME?</v>
      </c>
      <c r="Z20" s="377" t="e">
        <f ca="1">_xll.RiskPercentile(Z$4,$A20)</f>
        <v>#NAME?</v>
      </c>
      <c r="AA20" s="377" t="e">
        <f ca="1">_xll.RiskPercentile(AA$4,$A20)</f>
        <v>#NAME?</v>
      </c>
      <c r="AB20" s="377" t="e">
        <f ca="1">_xll.RiskPercentile(AB$4,$A20)</f>
        <v>#NAME?</v>
      </c>
      <c r="AC20" s="377" t="e">
        <f ca="1">_xll.RiskPercentile(AC$4,$A20)</f>
        <v>#NAME?</v>
      </c>
    </row>
    <row r="21" spans="1:29" x14ac:dyDescent="0.25">
      <c r="A21" s="376">
        <v>3.0000000000000002E-2</v>
      </c>
      <c r="C21" s="377" t="e">
        <f ca="1">_xll.RiskPercentile(C$4,$A21)</f>
        <v>#NAME?</v>
      </c>
      <c r="D21" s="377" t="e">
        <f ca="1">_xll.RiskPercentile(D$4,$A21)</f>
        <v>#NAME?</v>
      </c>
      <c r="E21" s="377" t="e">
        <f ca="1">_xll.RiskPercentile(E$4,$A21)</f>
        <v>#NAME?</v>
      </c>
      <c r="F21" s="377" t="e">
        <f ca="1">_xll.RiskPercentile(F$4,$A21)</f>
        <v>#NAME?</v>
      </c>
      <c r="G21" s="377" t="e">
        <f ca="1">_xll.RiskPercentile(G$4,$A21)</f>
        <v>#NAME?</v>
      </c>
      <c r="H21" s="377" t="e">
        <f ca="1">_xll.RiskPercentile(H$4,$A21)</f>
        <v>#NAME?</v>
      </c>
      <c r="I21" s="377" t="e">
        <f ca="1">_xll.RiskPercentile(I$4,$A21)</f>
        <v>#NAME?</v>
      </c>
      <c r="J21" s="377" t="e">
        <f ca="1">_xll.RiskPercentile(J$4,$A21)</f>
        <v>#NAME?</v>
      </c>
      <c r="K21" s="377" t="e">
        <f ca="1">_xll.RiskPercentile(K$4,$A21)</f>
        <v>#NAME?</v>
      </c>
      <c r="L21" s="377" t="e">
        <f ca="1">_xll.RiskPercentile(L$4,$A21)</f>
        <v>#NAME?</v>
      </c>
      <c r="M21" s="377" t="e">
        <f ca="1">_xll.RiskPercentile(M$4,$A21)</f>
        <v>#NAME?</v>
      </c>
      <c r="N21" s="377" t="e">
        <f ca="1">_xll.RiskPercentile(N$4,$A21)</f>
        <v>#NAME?</v>
      </c>
      <c r="O21" s="377" t="e">
        <f ca="1">_xll.RiskPercentile(O$4,$A21)</f>
        <v>#NAME?</v>
      </c>
      <c r="P21" s="377" t="e">
        <f ca="1">_xll.RiskPercentile(P$4,$A21)</f>
        <v>#NAME?</v>
      </c>
      <c r="Q21" s="377" t="e">
        <f ca="1">_xll.RiskPercentile(Q$4,$A21)</f>
        <v>#NAME?</v>
      </c>
      <c r="R21" s="377" t="e">
        <f ca="1">_xll.RiskPercentile(R$4,$A21)</f>
        <v>#NAME?</v>
      </c>
      <c r="S21" s="377" t="e">
        <f ca="1">_xll.RiskPercentile(S$4,$A21)</f>
        <v>#NAME?</v>
      </c>
      <c r="T21" s="377" t="e">
        <f ca="1">_xll.RiskPercentile(T$4,$A21)</f>
        <v>#NAME?</v>
      </c>
      <c r="U21" s="377" t="e">
        <f ca="1">_xll.RiskPercentile(U$4,$A21)</f>
        <v>#NAME?</v>
      </c>
      <c r="V21" s="377" t="e">
        <f ca="1">_xll.RiskPercentile(V$4,$A21)</f>
        <v>#NAME?</v>
      </c>
      <c r="W21" s="377" t="e">
        <f ca="1">_xll.RiskPercentile(W$4,$A21)</f>
        <v>#NAME?</v>
      </c>
      <c r="X21" s="377" t="e">
        <f ca="1">_xll.RiskPercentile(X$4,$A21)</f>
        <v>#NAME?</v>
      </c>
      <c r="Y21" s="377" t="e">
        <f ca="1">_xll.RiskPercentile(Y$4,$A21)</f>
        <v>#NAME?</v>
      </c>
      <c r="Z21" s="377" t="e">
        <f ca="1">_xll.RiskPercentile(Z$4,$A21)</f>
        <v>#NAME?</v>
      </c>
      <c r="AA21" s="377" t="e">
        <f ca="1">_xll.RiskPercentile(AA$4,$A21)</f>
        <v>#NAME?</v>
      </c>
      <c r="AB21" s="377" t="e">
        <f ca="1">_xll.RiskPercentile(AB$4,$A21)</f>
        <v>#NAME?</v>
      </c>
      <c r="AC21" s="377" t="e">
        <f ca="1">_xll.RiskPercentile(AC$4,$A21)</f>
        <v>#NAME?</v>
      </c>
    </row>
    <row r="22" spans="1:29" x14ac:dyDescent="0.25">
      <c r="A22" s="376">
        <v>3.5000000000000003E-2</v>
      </c>
      <c r="C22" s="377" t="e">
        <f ca="1">_xll.RiskPercentile(C$4,$A22)</f>
        <v>#NAME?</v>
      </c>
      <c r="D22" s="377" t="e">
        <f ca="1">_xll.RiskPercentile(D$4,$A22)</f>
        <v>#NAME?</v>
      </c>
      <c r="E22" s="377" t="e">
        <f ca="1">_xll.RiskPercentile(E$4,$A22)</f>
        <v>#NAME?</v>
      </c>
      <c r="F22" s="377" t="e">
        <f ca="1">_xll.RiskPercentile(F$4,$A22)</f>
        <v>#NAME?</v>
      </c>
      <c r="G22" s="377" t="e">
        <f ca="1">_xll.RiskPercentile(G$4,$A22)</f>
        <v>#NAME?</v>
      </c>
      <c r="H22" s="377" t="e">
        <f ca="1">_xll.RiskPercentile(H$4,$A22)</f>
        <v>#NAME?</v>
      </c>
      <c r="I22" s="377" t="e">
        <f ca="1">_xll.RiskPercentile(I$4,$A22)</f>
        <v>#NAME?</v>
      </c>
      <c r="J22" s="377" t="e">
        <f ca="1">_xll.RiskPercentile(J$4,$A22)</f>
        <v>#NAME?</v>
      </c>
      <c r="K22" s="377" t="e">
        <f ca="1">_xll.RiskPercentile(K$4,$A22)</f>
        <v>#NAME?</v>
      </c>
      <c r="L22" s="377" t="e">
        <f ca="1">_xll.RiskPercentile(L$4,$A22)</f>
        <v>#NAME?</v>
      </c>
      <c r="M22" s="377" t="e">
        <f ca="1">_xll.RiskPercentile(M$4,$A22)</f>
        <v>#NAME?</v>
      </c>
      <c r="N22" s="377" t="e">
        <f ca="1">_xll.RiskPercentile(N$4,$A22)</f>
        <v>#NAME?</v>
      </c>
      <c r="O22" s="377" t="e">
        <f ca="1">_xll.RiskPercentile(O$4,$A22)</f>
        <v>#NAME?</v>
      </c>
      <c r="P22" s="377" t="e">
        <f ca="1">_xll.RiskPercentile(P$4,$A22)</f>
        <v>#NAME?</v>
      </c>
      <c r="Q22" s="377" t="e">
        <f ca="1">_xll.RiskPercentile(Q$4,$A22)</f>
        <v>#NAME?</v>
      </c>
      <c r="R22" s="377" t="e">
        <f ca="1">_xll.RiskPercentile(R$4,$A22)</f>
        <v>#NAME?</v>
      </c>
      <c r="S22" s="377" t="e">
        <f ca="1">_xll.RiskPercentile(S$4,$A22)</f>
        <v>#NAME?</v>
      </c>
      <c r="T22" s="377" t="e">
        <f ca="1">_xll.RiskPercentile(T$4,$A22)</f>
        <v>#NAME?</v>
      </c>
      <c r="U22" s="377" t="e">
        <f ca="1">_xll.RiskPercentile(U$4,$A22)</f>
        <v>#NAME?</v>
      </c>
      <c r="V22" s="377" t="e">
        <f ca="1">_xll.RiskPercentile(V$4,$A22)</f>
        <v>#NAME?</v>
      </c>
      <c r="W22" s="377" t="e">
        <f ca="1">_xll.RiskPercentile(W$4,$A22)</f>
        <v>#NAME?</v>
      </c>
      <c r="X22" s="377" t="e">
        <f ca="1">_xll.RiskPercentile(X$4,$A22)</f>
        <v>#NAME?</v>
      </c>
      <c r="Y22" s="377" t="e">
        <f ca="1">_xll.RiskPercentile(Y$4,$A22)</f>
        <v>#NAME?</v>
      </c>
      <c r="Z22" s="377" t="e">
        <f ca="1">_xll.RiskPercentile(Z$4,$A22)</f>
        <v>#NAME?</v>
      </c>
      <c r="AA22" s="377" t="e">
        <f ca="1">_xll.RiskPercentile(AA$4,$A22)</f>
        <v>#NAME?</v>
      </c>
      <c r="AB22" s="377" t="e">
        <f ca="1">_xll.RiskPercentile(AB$4,$A22)</f>
        <v>#NAME?</v>
      </c>
      <c r="AC22" s="377" t="e">
        <f ca="1">_xll.RiskPercentile(AC$4,$A22)</f>
        <v>#NAME?</v>
      </c>
    </row>
    <row r="23" spans="1:29" x14ac:dyDescent="0.25">
      <c r="A23" s="376">
        <v>0.04</v>
      </c>
      <c r="C23" s="377" t="e">
        <f ca="1">_xll.RiskPercentile(C$4,$A23)</f>
        <v>#NAME?</v>
      </c>
      <c r="D23" s="377" t="e">
        <f ca="1">_xll.RiskPercentile(D$4,$A23)</f>
        <v>#NAME?</v>
      </c>
      <c r="E23" s="377" t="e">
        <f ca="1">_xll.RiskPercentile(E$4,$A23)</f>
        <v>#NAME?</v>
      </c>
      <c r="F23" s="377" t="e">
        <f ca="1">_xll.RiskPercentile(F$4,$A23)</f>
        <v>#NAME?</v>
      </c>
      <c r="G23" s="377" t="e">
        <f ca="1">_xll.RiskPercentile(G$4,$A23)</f>
        <v>#NAME?</v>
      </c>
      <c r="H23" s="377" t="e">
        <f ca="1">_xll.RiskPercentile(H$4,$A23)</f>
        <v>#NAME?</v>
      </c>
      <c r="I23" s="377" t="e">
        <f ca="1">_xll.RiskPercentile(I$4,$A23)</f>
        <v>#NAME?</v>
      </c>
      <c r="J23" s="377" t="e">
        <f ca="1">_xll.RiskPercentile(J$4,$A23)</f>
        <v>#NAME?</v>
      </c>
      <c r="K23" s="377" t="e">
        <f ca="1">_xll.RiskPercentile(K$4,$A23)</f>
        <v>#NAME?</v>
      </c>
      <c r="L23" s="377" t="e">
        <f ca="1">_xll.RiskPercentile(L$4,$A23)</f>
        <v>#NAME?</v>
      </c>
      <c r="M23" s="377" t="e">
        <f ca="1">_xll.RiskPercentile(M$4,$A23)</f>
        <v>#NAME?</v>
      </c>
      <c r="N23" s="377" t="e">
        <f ca="1">_xll.RiskPercentile(N$4,$A23)</f>
        <v>#NAME?</v>
      </c>
      <c r="O23" s="377" t="e">
        <f ca="1">_xll.RiskPercentile(O$4,$A23)</f>
        <v>#NAME?</v>
      </c>
      <c r="P23" s="377" t="e">
        <f ca="1">_xll.RiskPercentile(P$4,$A23)</f>
        <v>#NAME?</v>
      </c>
      <c r="Q23" s="377" t="e">
        <f ca="1">_xll.RiskPercentile(Q$4,$A23)</f>
        <v>#NAME?</v>
      </c>
      <c r="R23" s="377" t="e">
        <f ca="1">_xll.RiskPercentile(R$4,$A23)</f>
        <v>#NAME?</v>
      </c>
      <c r="S23" s="377" t="e">
        <f ca="1">_xll.RiskPercentile(S$4,$A23)</f>
        <v>#NAME?</v>
      </c>
      <c r="T23" s="377" t="e">
        <f ca="1">_xll.RiskPercentile(T$4,$A23)</f>
        <v>#NAME?</v>
      </c>
      <c r="U23" s="377" t="e">
        <f ca="1">_xll.RiskPercentile(U$4,$A23)</f>
        <v>#NAME?</v>
      </c>
      <c r="V23" s="377" t="e">
        <f ca="1">_xll.RiskPercentile(V$4,$A23)</f>
        <v>#NAME?</v>
      </c>
      <c r="W23" s="377" t="e">
        <f ca="1">_xll.RiskPercentile(W$4,$A23)</f>
        <v>#NAME?</v>
      </c>
      <c r="X23" s="377" t="e">
        <f ca="1">_xll.RiskPercentile(X$4,$A23)</f>
        <v>#NAME?</v>
      </c>
      <c r="Y23" s="377" t="e">
        <f ca="1">_xll.RiskPercentile(Y$4,$A23)</f>
        <v>#NAME?</v>
      </c>
      <c r="Z23" s="377" t="e">
        <f ca="1">_xll.RiskPercentile(Z$4,$A23)</f>
        <v>#NAME?</v>
      </c>
      <c r="AA23" s="377" t="e">
        <f ca="1">_xll.RiskPercentile(AA$4,$A23)</f>
        <v>#NAME?</v>
      </c>
      <c r="AB23" s="377" t="e">
        <f ca="1">_xll.RiskPercentile(AB$4,$A23)</f>
        <v>#NAME?</v>
      </c>
      <c r="AC23" s="377" t="e">
        <f ca="1">_xll.RiskPercentile(AC$4,$A23)</f>
        <v>#NAME?</v>
      </c>
    </row>
    <row r="24" spans="1:29" x14ac:dyDescent="0.25">
      <c r="A24" s="376">
        <v>4.4999999999999998E-2</v>
      </c>
      <c r="C24" s="377" t="e">
        <f ca="1">_xll.RiskPercentile(C$4,$A24)</f>
        <v>#NAME?</v>
      </c>
      <c r="D24" s="377" t="e">
        <f ca="1">_xll.RiskPercentile(D$4,$A24)</f>
        <v>#NAME?</v>
      </c>
      <c r="E24" s="377" t="e">
        <f ca="1">_xll.RiskPercentile(E$4,$A24)</f>
        <v>#NAME?</v>
      </c>
      <c r="F24" s="377" t="e">
        <f ca="1">_xll.RiskPercentile(F$4,$A24)</f>
        <v>#NAME?</v>
      </c>
      <c r="G24" s="377" t="e">
        <f ca="1">_xll.RiskPercentile(G$4,$A24)</f>
        <v>#NAME?</v>
      </c>
      <c r="H24" s="377" t="e">
        <f ca="1">_xll.RiskPercentile(H$4,$A24)</f>
        <v>#NAME?</v>
      </c>
      <c r="I24" s="377" t="e">
        <f ca="1">_xll.RiskPercentile(I$4,$A24)</f>
        <v>#NAME?</v>
      </c>
      <c r="J24" s="377" t="e">
        <f ca="1">_xll.RiskPercentile(J$4,$A24)</f>
        <v>#NAME?</v>
      </c>
      <c r="K24" s="377" t="e">
        <f ca="1">_xll.RiskPercentile(K$4,$A24)</f>
        <v>#NAME?</v>
      </c>
      <c r="L24" s="377" t="e">
        <f ca="1">_xll.RiskPercentile(L$4,$A24)</f>
        <v>#NAME?</v>
      </c>
      <c r="M24" s="377" t="e">
        <f ca="1">_xll.RiskPercentile(M$4,$A24)</f>
        <v>#NAME?</v>
      </c>
      <c r="N24" s="377" t="e">
        <f ca="1">_xll.RiskPercentile(N$4,$A24)</f>
        <v>#NAME?</v>
      </c>
      <c r="O24" s="377" t="e">
        <f ca="1">_xll.RiskPercentile(O$4,$A24)</f>
        <v>#NAME?</v>
      </c>
      <c r="P24" s="377" t="e">
        <f ca="1">_xll.RiskPercentile(P$4,$A24)</f>
        <v>#NAME?</v>
      </c>
      <c r="Q24" s="377" t="e">
        <f ca="1">_xll.RiskPercentile(Q$4,$A24)</f>
        <v>#NAME?</v>
      </c>
      <c r="R24" s="377" t="e">
        <f ca="1">_xll.RiskPercentile(R$4,$A24)</f>
        <v>#NAME?</v>
      </c>
      <c r="S24" s="377" t="e">
        <f ca="1">_xll.RiskPercentile(S$4,$A24)</f>
        <v>#NAME?</v>
      </c>
      <c r="T24" s="377" t="e">
        <f ca="1">_xll.RiskPercentile(T$4,$A24)</f>
        <v>#NAME?</v>
      </c>
      <c r="U24" s="377" t="e">
        <f ca="1">_xll.RiskPercentile(U$4,$A24)</f>
        <v>#NAME?</v>
      </c>
      <c r="V24" s="377" t="e">
        <f ca="1">_xll.RiskPercentile(V$4,$A24)</f>
        <v>#NAME?</v>
      </c>
      <c r="W24" s="377" t="e">
        <f ca="1">_xll.RiskPercentile(W$4,$A24)</f>
        <v>#NAME?</v>
      </c>
      <c r="X24" s="377" t="e">
        <f ca="1">_xll.RiskPercentile(X$4,$A24)</f>
        <v>#NAME?</v>
      </c>
      <c r="Y24" s="377" t="e">
        <f ca="1">_xll.RiskPercentile(Y$4,$A24)</f>
        <v>#NAME?</v>
      </c>
      <c r="Z24" s="377" t="e">
        <f ca="1">_xll.RiskPercentile(Z$4,$A24)</f>
        <v>#NAME?</v>
      </c>
      <c r="AA24" s="377" t="e">
        <f ca="1">_xll.RiskPercentile(AA$4,$A24)</f>
        <v>#NAME?</v>
      </c>
      <c r="AB24" s="377" t="e">
        <f ca="1">_xll.RiskPercentile(AB$4,$A24)</f>
        <v>#NAME?</v>
      </c>
      <c r="AC24" s="377" t="e">
        <f ca="1">_xll.RiskPercentile(AC$4,$A24)</f>
        <v>#NAME?</v>
      </c>
    </row>
    <row r="25" spans="1:29" x14ac:dyDescent="0.25">
      <c r="A25" s="376">
        <v>4.9999999999999996E-2</v>
      </c>
      <c r="C25" s="377" t="e">
        <f ca="1">_xll.RiskPercentile(C$4,$A25)</f>
        <v>#NAME?</v>
      </c>
      <c r="D25" s="377" t="e">
        <f ca="1">_xll.RiskPercentile(D$4,$A25)</f>
        <v>#NAME?</v>
      </c>
      <c r="E25" s="377" t="e">
        <f ca="1">_xll.RiskPercentile(E$4,$A25)</f>
        <v>#NAME?</v>
      </c>
      <c r="F25" s="377" t="e">
        <f ca="1">_xll.RiskPercentile(F$4,$A25)</f>
        <v>#NAME?</v>
      </c>
      <c r="G25" s="377" t="e">
        <f ca="1">_xll.RiskPercentile(G$4,$A25)</f>
        <v>#NAME?</v>
      </c>
      <c r="H25" s="377" t="e">
        <f ca="1">_xll.RiskPercentile(H$4,$A25)</f>
        <v>#NAME?</v>
      </c>
      <c r="I25" s="377" t="e">
        <f ca="1">_xll.RiskPercentile(I$4,$A25)</f>
        <v>#NAME?</v>
      </c>
      <c r="J25" s="377" t="e">
        <f ca="1">_xll.RiskPercentile(J$4,$A25)</f>
        <v>#NAME?</v>
      </c>
      <c r="K25" s="377" t="e">
        <f ca="1">_xll.RiskPercentile(K$4,$A25)</f>
        <v>#NAME?</v>
      </c>
      <c r="L25" s="377" t="e">
        <f ca="1">_xll.RiskPercentile(L$4,$A25)</f>
        <v>#NAME?</v>
      </c>
      <c r="M25" s="377" t="e">
        <f ca="1">_xll.RiskPercentile(M$4,$A25)</f>
        <v>#NAME?</v>
      </c>
      <c r="N25" s="377" t="e">
        <f ca="1">_xll.RiskPercentile(N$4,$A25)</f>
        <v>#NAME?</v>
      </c>
      <c r="O25" s="377" t="e">
        <f ca="1">_xll.RiskPercentile(O$4,$A25)</f>
        <v>#NAME?</v>
      </c>
      <c r="P25" s="377" t="e">
        <f ca="1">_xll.RiskPercentile(P$4,$A25)</f>
        <v>#NAME?</v>
      </c>
      <c r="Q25" s="377" t="e">
        <f ca="1">_xll.RiskPercentile(Q$4,$A25)</f>
        <v>#NAME?</v>
      </c>
      <c r="R25" s="377" t="e">
        <f ca="1">_xll.RiskPercentile(R$4,$A25)</f>
        <v>#NAME?</v>
      </c>
      <c r="S25" s="377" t="e">
        <f ca="1">_xll.RiskPercentile(S$4,$A25)</f>
        <v>#NAME?</v>
      </c>
      <c r="T25" s="377" t="e">
        <f ca="1">_xll.RiskPercentile(T$4,$A25)</f>
        <v>#NAME?</v>
      </c>
      <c r="U25" s="377" t="e">
        <f ca="1">_xll.RiskPercentile(U$4,$A25)</f>
        <v>#NAME?</v>
      </c>
      <c r="V25" s="377" t="e">
        <f ca="1">_xll.RiskPercentile(V$4,$A25)</f>
        <v>#NAME?</v>
      </c>
      <c r="W25" s="377" t="e">
        <f ca="1">_xll.RiskPercentile(W$4,$A25)</f>
        <v>#NAME?</v>
      </c>
      <c r="X25" s="377" t="e">
        <f ca="1">_xll.RiskPercentile(X$4,$A25)</f>
        <v>#NAME?</v>
      </c>
      <c r="Y25" s="377" t="e">
        <f ca="1">_xll.RiskPercentile(Y$4,$A25)</f>
        <v>#NAME?</v>
      </c>
      <c r="Z25" s="377" t="e">
        <f ca="1">_xll.RiskPercentile(Z$4,$A25)</f>
        <v>#NAME?</v>
      </c>
      <c r="AA25" s="377" t="e">
        <f ca="1">_xll.RiskPercentile(AA$4,$A25)</f>
        <v>#NAME?</v>
      </c>
      <c r="AB25" s="377" t="e">
        <f ca="1">_xll.RiskPercentile(AB$4,$A25)</f>
        <v>#NAME?</v>
      </c>
      <c r="AC25" s="377" t="e">
        <f ca="1">_xll.RiskPercentile(AC$4,$A25)</f>
        <v>#NAME?</v>
      </c>
    </row>
    <row r="26" spans="1:29" x14ac:dyDescent="0.25">
      <c r="A26" s="376">
        <v>5.4999999999999993E-2</v>
      </c>
      <c r="C26" s="377" t="e">
        <f ca="1">_xll.RiskPercentile(C$4,$A26)</f>
        <v>#NAME?</v>
      </c>
      <c r="D26" s="377" t="e">
        <f ca="1">_xll.RiskPercentile(D$4,$A26)</f>
        <v>#NAME?</v>
      </c>
      <c r="E26" s="377" t="e">
        <f ca="1">_xll.RiskPercentile(E$4,$A26)</f>
        <v>#NAME?</v>
      </c>
      <c r="F26" s="377" t="e">
        <f ca="1">_xll.RiskPercentile(F$4,$A26)</f>
        <v>#NAME?</v>
      </c>
      <c r="G26" s="377" t="e">
        <f ca="1">_xll.RiskPercentile(G$4,$A26)</f>
        <v>#NAME?</v>
      </c>
      <c r="H26" s="377" t="e">
        <f ca="1">_xll.RiskPercentile(H$4,$A26)</f>
        <v>#NAME?</v>
      </c>
      <c r="I26" s="377" t="e">
        <f ca="1">_xll.RiskPercentile(I$4,$A26)</f>
        <v>#NAME?</v>
      </c>
      <c r="J26" s="377" t="e">
        <f ca="1">_xll.RiskPercentile(J$4,$A26)</f>
        <v>#NAME?</v>
      </c>
      <c r="K26" s="377" t="e">
        <f ca="1">_xll.RiskPercentile(K$4,$A26)</f>
        <v>#NAME?</v>
      </c>
      <c r="L26" s="377" t="e">
        <f ca="1">_xll.RiskPercentile(L$4,$A26)</f>
        <v>#NAME?</v>
      </c>
      <c r="M26" s="377" t="e">
        <f ca="1">_xll.RiskPercentile(M$4,$A26)</f>
        <v>#NAME?</v>
      </c>
      <c r="N26" s="377" t="e">
        <f ca="1">_xll.RiskPercentile(N$4,$A26)</f>
        <v>#NAME?</v>
      </c>
      <c r="O26" s="377" t="e">
        <f ca="1">_xll.RiskPercentile(O$4,$A26)</f>
        <v>#NAME?</v>
      </c>
      <c r="P26" s="377" t="e">
        <f ca="1">_xll.RiskPercentile(P$4,$A26)</f>
        <v>#NAME?</v>
      </c>
      <c r="Q26" s="377" t="e">
        <f ca="1">_xll.RiskPercentile(Q$4,$A26)</f>
        <v>#NAME?</v>
      </c>
      <c r="R26" s="377" t="e">
        <f ca="1">_xll.RiskPercentile(R$4,$A26)</f>
        <v>#NAME?</v>
      </c>
      <c r="S26" s="377" t="e">
        <f ca="1">_xll.RiskPercentile(S$4,$A26)</f>
        <v>#NAME?</v>
      </c>
      <c r="T26" s="377" t="e">
        <f ca="1">_xll.RiskPercentile(T$4,$A26)</f>
        <v>#NAME?</v>
      </c>
      <c r="U26" s="377" t="e">
        <f ca="1">_xll.RiskPercentile(U$4,$A26)</f>
        <v>#NAME?</v>
      </c>
      <c r="V26" s="377" t="e">
        <f ca="1">_xll.RiskPercentile(V$4,$A26)</f>
        <v>#NAME?</v>
      </c>
      <c r="W26" s="377" t="e">
        <f ca="1">_xll.RiskPercentile(W$4,$A26)</f>
        <v>#NAME?</v>
      </c>
      <c r="X26" s="377" t="e">
        <f ca="1">_xll.RiskPercentile(X$4,$A26)</f>
        <v>#NAME?</v>
      </c>
      <c r="Y26" s="377" t="e">
        <f ca="1">_xll.RiskPercentile(Y$4,$A26)</f>
        <v>#NAME?</v>
      </c>
      <c r="Z26" s="377" t="e">
        <f ca="1">_xll.RiskPercentile(Z$4,$A26)</f>
        <v>#NAME?</v>
      </c>
      <c r="AA26" s="377" t="e">
        <f ca="1">_xll.RiskPercentile(AA$4,$A26)</f>
        <v>#NAME?</v>
      </c>
      <c r="AB26" s="377" t="e">
        <f ca="1">_xll.RiskPercentile(AB$4,$A26)</f>
        <v>#NAME?</v>
      </c>
      <c r="AC26" s="377" t="e">
        <f ca="1">_xll.RiskPercentile(AC$4,$A26)</f>
        <v>#NAME?</v>
      </c>
    </row>
    <row r="27" spans="1:29" x14ac:dyDescent="0.25">
      <c r="A27" s="376">
        <v>5.9999999999999991E-2</v>
      </c>
      <c r="C27" s="377" t="e">
        <f ca="1">_xll.RiskPercentile(C$4,$A27)</f>
        <v>#NAME?</v>
      </c>
      <c r="D27" s="377" t="e">
        <f ca="1">_xll.RiskPercentile(D$4,$A27)</f>
        <v>#NAME?</v>
      </c>
      <c r="E27" s="377" t="e">
        <f ca="1">_xll.RiskPercentile(E$4,$A27)</f>
        <v>#NAME?</v>
      </c>
      <c r="F27" s="377" t="e">
        <f ca="1">_xll.RiskPercentile(F$4,$A27)</f>
        <v>#NAME?</v>
      </c>
      <c r="G27" s="377" t="e">
        <f ca="1">_xll.RiskPercentile(G$4,$A27)</f>
        <v>#NAME?</v>
      </c>
      <c r="H27" s="377" t="e">
        <f ca="1">_xll.RiskPercentile(H$4,$A27)</f>
        <v>#NAME?</v>
      </c>
      <c r="I27" s="377" t="e">
        <f ca="1">_xll.RiskPercentile(I$4,$A27)</f>
        <v>#NAME?</v>
      </c>
      <c r="J27" s="377" t="e">
        <f ca="1">_xll.RiskPercentile(J$4,$A27)</f>
        <v>#NAME?</v>
      </c>
      <c r="K27" s="377" t="e">
        <f ca="1">_xll.RiskPercentile(K$4,$A27)</f>
        <v>#NAME?</v>
      </c>
      <c r="L27" s="377" t="e">
        <f ca="1">_xll.RiskPercentile(L$4,$A27)</f>
        <v>#NAME?</v>
      </c>
      <c r="M27" s="377" t="e">
        <f ca="1">_xll.RiskPercentile(M$4,$A27)</f>
        <v>#NAME?</v>
      </c>
      <c r="N27" s="377" t="e">
        <f ca="1">_xll.RiskPercentile(N$4,$A27)</f>
        <v>#NAME?</v>
      </c>
      <c r="O27" s="377" t="e">
        <f ca="1">_xll.RiskPercentile(O$4,$A27)</f>
        <v>#NAME?</v>
      </c>
      <c r="P27" s="377" t="e">
        <f ca="1">_xll.RiskPercentile(P$4,$A27)</f>
        <v>#NAME?</v>
      </c>
      <c r="Q27" s="377" t="e">
        <f ca="1">_xll.RiskPercentile(Q$4,$A27)</f>
        <v>#NAME?</v>
      </c>
      <c r="R27" s="377" t="e">
        <f ca="1">_xll.RiskPercentile(R$4,$A27)</f>
        <v>#NAME?</v>
      </c>
      <c r="S27" s="377" t="e">
        <f ca="1">_xll.RiskPercentile(S$4,$A27)</f>
        <v>#NAME?</v>
      </c>
      <c r="T27" s="377" t="e">
        <f ca="1">_xll.RiskPercentile(T$4,$A27)</f>
        <v>#NAME?</v>
      </c>
      <c r="U27" s="377" t="e">
        <f ca="1">_xll.RiskPercentile(U$4,$A27)</f>
        <v>#NAME?</v>
      </c>
      <c r="V27" s="377" t="e">
        <f ca="1">_xll.RiskPercentile(V$4,$A27)</f>
        <v>#NAME?</v>
      </c>
      <c r="W27" s="377" t="e">
        <f ca="1">_xll.RiskPercentile(W$4,$A27)</f>
        <v>#NAME?</v>
      </c>
      <c r="X27" s="377" t="e">
        <f ca="1">_xll.RiskPercentile(X$4,$A27)</f>
        <v>#NAME?</v>
      </c>
      <c r="Y27" s="377" t="e">
        <f ca="1">_xll.RiskPercentile(Y$4,$A27)</f>
        <v>#NAME?</v>
      </c>
      <c r="Z27" s="377" t="e">
        <f ca="1">_xll.RiskPercentile(Z$4,$A27)</f>
        <v>#NAME?</v>
      </c>
      <c r="AA27" s="377" t="e">
        <f ca="1">_xll.RiskPercentile(AA$4,$A27)</f>
        <v>#NAME?</v>
      </c>
      <c r="AB27" s="377" t="e">
        <f ca="1">_xll.RiskPercentile(AB$4,$A27)</f>
        <v>#NAME?</v>
      </c>
      <c r="AC27" s="377" t="e">
        <f ca="1">_xll.RiskPercentile(AC$4,$A27)</f>
        <v>#NAME?</v>
      </c>
    </row>
    <row r="28" spans="1:29" x14ac:dyDescent="0.25">
      <c r="A28" s="376">
        <v>6.4999999999999988E-2</v>
      </c>
      <c r="C28" s="377" t="e">
        <f ca="1">_xll.RiskPercentile(C$4,$A28)</f>
        <v>#NAME?</v>
      </c>
      <c r="D28" s="377" t="e">
        <f ca="1">_xll.RiskPercentile(D$4,$A28)</f>
        <v>#NAME?</v>
      </c>
      <c r="E28" s="377" t="e">
        <f ca="1">_xll.RiskPercentile(E$4,$A28)</f>
        <v>#NAME?</v>
      </c>
      <c r="F28" s="377" t="e">
        <f ca="1">_xll.RiskPercentile(F$4,$A28)</f>
        <v>#NAME?</v>
      </c>
      <c r="G28" s="377" t="e">
        <f ca="1">_xll.RiskPercentile(G$4,$A28)</f>
        <v>#NAME?</v>
      </c>
      <c r="H28" s="377" t="e">
        <f ca="1">_xll.RiskPercentile(H$4,$A28)</f>
        <v>#NAME?</v>
      </c>
      <c r="I28" s="377" t="e">
        <f ca="1">_xll.RiskPercentile(I$4,$A28)</f>
        <v>#NAME?</v>
      </c>
      <c r="J28" s="377" t="e">
        <f ca="1">_xll.RiskPercentile(J$4,$A28)</f>
        <v>#NAME?</v>
      </c>
      <c r="K28" s="377" t="e">
        <f ca="1">_xll.RiskPercentile(K$4,$A28)</f>
        <v>#NAME?</v>
      </c>
      <c r="L28" s="377" t="e">
        <f ca="1">_xll.RiskPercentile(L$4,$A28)</f>
        <v>#NAME?</v>
      </c>
      <c r="M28" s="377" t="e">
        <f ca="1">_xll.RiskPercentile(M$4,$A28)</f>
        <v>#NAME?</v>
      </c>
      <c r="N28" s="377" t="e">
        <f ca="1">_xll.RiskPercentile(N$4,$A28)</f>
        <v>#NAME?</v>
      </c>
      <c r="O28" s="377" t="e">
        <f ca="1">_xll.RiskPercentile(O$4,$A28)</f>
        <v>#NAME?</v>
      </c>
      <c r="P28" s="377" t="e">
        <f ca="1">_xll.RiskPercentile(P$4,$A28)</f>
        <v>#NAME?</v>
      </c>
      <c r="Q28" s="377" t="e">
        <f ca="1">_xll.RiskPercentile(Q$4,$A28)</f>
        <v>#NAME?</v>
      </c>
      <c r="R28" s="377" t="e">
        <f ca="1">_xll.RiskPercentile(R$4,$A28)</f>
        <v>#NAME?</v>
      </c>
      <c r="S28" s="377" t="e">
        <f ca="1">_xll.RiskPercentile(S$4,$A28)</f>
        <v>#NAME?</v>
      </c>
      <c r="T28" s="377" t="e">
        <f ca="1">_xll.RiskPercentile(T$4,$A28)</f>
        <v>#NAME?</v>
      </c>
      <c r="U28" s="377" t="e">
        <f ca="1">_xll.RiskPercentile(U$4,$A28)</f>
        <v>#NAME?</v>
      </c>
      <c r="V28" s="377" t="e">
        <f ca="1">_xll.RiskPercentile(V$4,$A28)</f>
        <v>#NAME?</v>
      </c>
      <c r="W28" s="377" t="e">
        <f ca="1">_xll.RiskPercentile(W$4,$A28)</f>
        <v>#NAME?</v>
      </c>
      <c r="X28" s="377" t="e">
        <f ca="1">_xll.RiskPercentile(X$4,$A28)</f>
        <v>#NAME?</v>
      </c>
      <c r="Y28" s="377" t="e">
        <f ca="1">_xll.RiskPercentile(Y$4,$A28)</f>
        <v>#NAME?</v>
      </c>
      <c r="Z28" s="377" t="e">
        <f ca="1">_xll.RiskPercentile(Z$4,$A28)</f>
        <v>#NAME?</v>
      </c>
      <c r="AA28" s="377" t="e">
        <f ca="1">_xll.RiskPercentile(AA$4,$A28)</f>
        <v>#NAME?</v>
      </c>
      <c r="AB28" s="377" t="e">
        <f ca="1">_xll.RiskPercentile(AB$4,$A28)</f>
        <v>#NAME?</v>
      </c>
      <c r="AC28" s="377" t="e">
        <f ca="1">_xll.RiskPercentile(AC$4,$A28)</f>
        <v>#NAME?</v>
      </c>
    </row>
    <row r="29" spans="1:29" x14ac:dyDescent="0.25">
      <c r="A29" s="376">
        <v>6.9999999999999993E-2</v>
      </c>
      <c r="C29" s="377" t="e">
        <f ca="1">_xll.RiskPercentile(C$4,$A29)</f>
        <v>#NAME?</v>
      </c>
      <c r="D29" s="377" t="e">
        <f ca="1">_xll.RiskPercentile(D$4,$A29)</f>
        <v>#NAME?</v>
      </c>
      <c r="E29" s="377" t="e">
        <f ca="1">_xll.RiskPercentile(E$4,$A29)</f>
        <v>#NAME?</v>
      </c>
      <c r="F29" s="377" t="e">
        <f ca="1">_xll.RiskPercentile(F$4,$A29)</f>
        <v>#NAME?</v>
      </c>
      <c r="G29" s="377" t="e">
        <f ca="1">_xll.RiskPercentile(G$4,$A29)</f>
        <v>#NAME?</v>
      </c>
      <c r="H29" s="377" t="e">
        <f ca="1">_xll.RiskPercentile(H$4,$A29)</f>
        <v>#NAME?</v>
      </c>
      <c r="I29" s="377" t="e">
        <f ca="1">_xll.RiskPercentile(I$4,$A29)</f>
        <v>#NAME?</v>
      </c>
      <c r="J29" s="377" t="e">
        <f ca="1">_xll.RiskPercentile(J$4,$A29)</f>
        <v>#NAME?</v>
      </c>
      <c r="K29" s="377" t="e">
        <f ca="1">_xll.RiskPercentile(K$4,$A29)</f>
        <v>#NAME?</v>
      </c>
      <c r="L29" s="377" t="e">
        <f ca="1">_xll.RiskPercentile(L$4,$A29)</f>
        <v>#NAME?</v>
      </c>
      <c r="M29" s="377" t="e">
        <f ca="1">_xll.RiskPercentile(M$4,$A29)</f>
        <v>#NAME?</v>
      </c>
      <c r="N29" s="377" t="e">
        <f ca="1">_xll.RiskPercentile(N$4,$A29)</f>
        <v>#NAME?</v>
      </c>
      <c r="O29" s="377" t="e">
        <f ca="1">_xll.RiskPercentile(O$4,$A29)</f>
        <v>#NAME?</v>
      </c>
      <c r="P29" s="377" t="e">
        <f ca="1">_xll.RiskPercentile(P$4,$A29)</f>
        <v>#NAME?</v>
      </c>
      <c r="Q29" s="377" t="e">
        <f ca="1">_xll.RiskPercentile(Q$4,$A29)</f>
        <v>#NAME?</v>
      </c>
      <c r="R29" s="377" t="e">
        <f ca="1">_xll.RiskPercentile(R$4,$A29)</f>
        <v>#NAME?</v>
      </c>
      <c r="S29" s="377" t="e">
        <f ca="1">_xll.RiskPercentile(S$4,$A29)</f>
        <v>#NAME?</v>
      </c>
      <c r="T29" s="377" t="e">
        <f ca="1">_xll.RiskPercentile(T$4,$A29)</f>
        <v>#NAME?</v>
      </c>
      <c r="U29" s="377" t="e">
        <f ca="1">_xll.RiskPercentile(U$4,$A29)</f>
        <v>#NAME?</v>
      </c>
      <c r="V29" s="377" t="e">
        <f ca="1">_xll.RiskPercentile(V$4,$A29)</f>
        <v>#NAME?</v>
      </c>
      <c r="W29" s="377" t="e">
        <f ca="1">_xll.RiskPercentile(W$4,$A29)</f>
        <v>#NAME?</v>
      </c>
      <c r="X29" s="377" t="e">
        <f ca="1">_xll.RiskPercentile(X$4,$A29)</f>
        <v>#NAME?</v>
      </c>
      <c r="Y29" s="377" t="e">
        <f ca="1">_xll.RiskPercentile(Y$4,$A29)</f>
        <v>#NAME?</v>
      </c>
      <c r="Z29" s="377" t="e">
        <f ca="1">_xll.RiskPercentile(Z$4,$A29)</f>
        <v>#NAME?</v>
      </c>
      <c r="AA29" s="377" t="e">
        <f ca="1">_xll.RiskPercentile(AA$4,$A29)</f>
        <v>#NAME?</v>
      </c>
      <c r="AB29" s="377" t="e">
        <f ca="1">_xll.RiskPercentile(AB$4,$A29)</f>
        <v>#NAME?</v>
      </c>
      <c r="AC29" s="377" t="e">
        <f ca="1">_xll.RiskPercentile(AC$4,$A29)</f>
        <v>#NAME?</v>
      </c>
    </row>
    <row r="30" spans="1:29" x14ac:dyDescent="0.25">
      <c r="A30" s="376">
        <v>7.4999999999999997E-2</v>
      </c>
      <c r="C30" s="377" t="e">
        <f ca="1">_xll.RiskPercentile(C$4,$A30)</f>
        <v>#NAME?</v>
      </c>
      <c r="D30" s="377" t="e">
        <f ca="1">_xll.RiskPercentile(D$4,$A30)</f>
        <v>#NAME?</v>
      </c>
      <c r="E30" s="377" t="e">
        <f ca="1">_xll.RiskPercentile(E$4,$A30)</f>
        <v>#NAME?</v>
      </c>
      <c r="F30" s="377" t="e">
        <f ca="1">_xll.RiskPercentile(F$4,$A30)</f>
        <v>#NAME?</v>
      </c>
      <c r="G30" s="377" t="e">
        <f ca="1">_xll.RiskPercentile(G$4,$A30)</f>
        <v>#NAME?</v>
      </c>
      <c r="H30" s="377" t="e">
        <f ca="1">_xll.RiskPercentile(H$4,$A30)</f>
        <v>#NAME?</v>
      </c>
      <c r="I30" s="377" t="e">
        <f ca="1">_xll.RiskPercentile(I$4,$A30)</f>
        <v>#NAME?</v>
      </c>
      <c r="J30" s="377" t="e">
        <f ca="1">_xll.RiskPercentile(J$4,$A30)</f>
        <v>#NAME?</v>
      </c>
      <c r="K30" s="377" t="e">
        <f ca="1">_xll.RiskPercentile(K$4,$A30)</f>
        <v>#NAME?</v>
      </c>
      <c r="L30" s="377" t="e">
        <f ca="1">_xll.RiskPercentile(L$4,$A30)</f>
        <v>#NAME?</v>
      </c>
      <c r="M30" s="377" t="e">
        <f ca="1">_xll.RiskPercentile(M$4,$A30)</f>
        <v>#NAME?</v>
      </c>
      <c r="N30" s="377" t="e">
        <f ca="1">_xll.RiskPercentile(N$4,$A30)</f>
        <v>#NAME?</v>
      </c>
      <c r="O30" s="377" t="e">
        <f ca="1">_xll.RiskPercentile(O$4,$A30)</f>
        <v>#NAME?</v>
      </c>
      <c r="P30" s="377" t="e">
        <f ca="1">_xll.RiskPercentile(P$4,$A30)</f>
        <v>#NAME?</v>
      </c>
      <c r="Q30" s="377" t="e">
        <f ca="1">_xll.RiskPercentile(Q$4,$A30)</f>
        <v>#NAME?</v>
      </c>
      <c r="R30" s="377" t="e">
        <f ca="1">_xll.RiskPercentile(R$4,$A30)</f>
        <v>#NAME?</v>
      </c>
      <c r="S30" s="377" t="e">
        <f ca="1">_xll.RiskPercentile(S$4,$A30)</f>
        <v>#NAME?</v>
      </c>
      <c r="T30" s="377" t="e">
        <f ca="1">_xll.RiskPercentile(T$4,$A30)</f>
        <v>#NAME?</v>
      </c>
      <c r="U30" s="377" t="e">
        <f ca="1">_xll.RiskPercentile(U$4,$A30)</f>
        <v>#NAME?</v>
      </c>
      <c r="V30" s="377" t="e">
        <f ca="1">_xll.RiskPercentile(V$4,$A30)</f>
        <v>#NAME?</v>
      </c>
      <c r="W30" s="377" t="e">
        <f ca="1">_xll.RiskPercentile(W$4,$A30)</f>
        <v>#NAME?</v>
      </c>
      <c r="X30" s="377" t="e">
        <f ca="1">_xll.RiskPercentile(X$4,$A30)</f>
        <v>#NAME?</v>
      </c>
      <c r="Y30" s="377" t="e">
        <f ca="1">_xll.RiskPercentile(Y$4,$A30)</f>
        <v>#NAME?</v>
      </c>
      <c r="Z30" s="377" t="e">
        <f ca="1">_xll.RiskPercentile(Z$4,$A30)</f>
        <v>#NAME?</v>
      </c>
      <c r="AA30" s="377" t="e">
        <f ca="1">_xll.RiskPercentile(AA$4,$A30)</f>
        <v>#NAME?</v>
      </c>
      <c r="AB30" s="377" t="e">
        <f ca="1">_xll.RiskPercentile(AB$4,$A30)</f>
        <v>#NAME?</v>
      </c>
      <c r="AC30" s="377" t="e">
        <f ca="1">_xll.RiskPercentile(AC$4,$A30)</f>
        <v>#NAME?</v>
      </c>
    </row>
    <row r="31" spans="1:29" x14ac:dyDescent="0.25">
      <c r="A31" s="376">
        <v>0.08</v>
      </c>
      <c r="C31" s="377" t="e">
        <f ca="1">_xll.RiskPercentile(C$4,$A31)</f>
        <v>#NAME?</v>
      </c>
      <c r="D31" s="377" t="e">
        <f ca="1">_xll.RiskPercentile(D$4,$A31)</f>
        <v>#NAME?</v>
      </c>
      <c r="E31" s="377" t="e">
        <f ca="1">_xll.RiskPercentile(E$4,$A31)</f>
        <v>#NAME?</v>
      </c>
      <c r="F31" s="377" t="e">
        <f ca="1">_xll.RiskPercentile(F$4,$A31)</f>
        <v>#NAME?</v>
      </c>
      <c r="G31" s="377" t="e">
        <f ca="1">_xll.RiskPercentile(G$4,$A31)</f>
        <v>#NAME?</v>
      </c>
      <c r="H31" s="377" t="e">
        <f ca="1">_xll.RiskPercentile(H$4,$A31)</f>
        <v>#NAME?</v>
      </c>
      <c r="I31" s="377" t="e">
        <f ca="1">_xll.RiskPercentile(I$4,$A31)</f>
        <v>#NAME?</v>
      </c>
      <c r="J31" s="377" t="e">
        <f ca="1">_xll.RiskPercentile(J$4,$A31)</f>
        <v>#NAME?</v>
      </c>
      <c r="K31" s="377" t="e">
        <f ca="1">_xll.RiskPercentile(K$4,$A31)</f>
        <v>#NAME?</v>
      </c>
      <c r="L31" s="377" t="e">
        <f ca="1">_xll.RiskPercentile(L$4,$A31)</f>
        <v>#NAME?</v>
      </c>
      <c r="M31" s="377" t="e">
        <f ca="1">_xll.RiskPercentile(M$4,$A31)</f>
        <v>#NAME?</v>
      </c>
      <c r="N31" s="377" t="e">
        <f ca="1">_xll.RiskPercentile(N$4,$A31)</f>
        <v>#NAME?</v>
      </c>
      <c r="O31" s="377" t="e">
        <f ca="1">_xll.RiskPercentile(O$4,$A31)</f>
        <v>#NAME?</v>
      </c>
      <c r="P31" s="377" t="e">
        <f ca="1">_xll.RiskPercentile(P$4,$A31)</f>
        <v>#NAME?</v>
      </c>
      <c r="Q31" s="377" t="e">
        <f ca="1">_xll.RiskPercentile(Q$4,$A31)</f>
        <v>#NAME?</v>
      </c>
      <c r="R31" s="377" t="e">
        <f ca="1">_xll.RiskPercentile(R$4,$A31)</f>
        <v>#NAME?</v>
      </c>
      <c r="S31" s="377" t="e">
        <f ca="1">_xll.RiskPercentile(S$4,$A31)</f>
        <v>#NAME?</v>
      </c>
      <c r="T31" s="377" t="e">
        <f ca="1">_xll.RiskPercentile(T$4,$A31)</f>
        <v>#NAME?</v>
      </c>
      <c r="U31" s="377" t="e">
        <f ca="1">_xll.RiskPercentile(U$4,$A31)</f>
        <v>#NAME?</v>
      </c>
      <c r="V31" s="377" t="e">
        <f ca="1">_xll.RiskPercentile(V$4,$A31)</f>
        <v>#NAME?</v>
      </c>
      <c r="W31" s="377" t="e">
        <f ca="1">_xll.RiskPercentile(W$4,$A31)</f>
        <v>#NAME?</v>
      </c>
      <c r="X31" s="377" t="e">
        <f ca="1">_xll.RiskPercentile(X$4,$A31)</f>
        <v>#NAME?</v>
      </c>
      <c r="Y31" s="377" t="e">
        <f ca="1">_xll.RiskPercentile(Y$4,$A31)</f>
        <v>#NAME?</v>
      </c>
      <c r="Z31" s="377" t="e">
        <f ca="1">_xll.RiskPercentile(Z$4,$A31)</f>
        <v>#NAME?</v>
      </c>
      <c r="AA31" s="377" t="e">
        <f ca="1">_xll.RiskPercentile(AA$4,$A31)</f>
        <v>#NAME?</v>
      </c>
      <c r="AB31" s="377" t="e">
        <f ca="1">_xll.RiskPercentile(AB$4,$A31)</f>
        <v>#NAME?</v>
      </c>
      <c r="AC31" s="377" t="e">
        <f ca="1">_xll.RiskPercentile(AC$4,$A31)</f>
        <v>#NAME?</v>
      </c>
    </row>
    <row r="32" spans="1:29" x14ac:dyDescent="0.25">
      <c r="A32" s="376">
        <v>8.5000000000000006E-2</v>
      </c>
      <c r="C32" s="377" t="e">
        <f ca="1">_xll.RiskPercentile(C$4,$A32)</f>
        <v>#NAME?</v>
      </c>
      <c r="D32" s="377" t="e">
        <f ca="1">_xll.RiskPercentile(D$4,$A32)</f>
        <v>#NAME?</v>
      </c>
      <c r="E32" s="377" t="e">
        <f ca="1">_xll.RiskPercentile(E$4,$A32)</f>
        <v>#NAME?</v>
      </c>
      <c r="F32" s="377" t="e">
        <f ca="1">_xll.RiskPercentile(F$4,$A32)</f>
        <v>#NAME?</v>
      </c>
      <c r="G32" s="377" t="e">
        <f ca="1">_xll.RiskPercentile(G$4,$A32)</f>
        <v>#NAME?</v>
      </c>
      <c r="H32" s="377" t="e">
        <f ca="1">_xll.RiskPercentile(H$4,$A32)</f>
        <v>#NAME?</v>
      </c>
      <c r="I32" s="377" t="e">
        <f ca="1">_xll.RiskPercentile(I$4,$A32)</f>
        <v>#NAME?</v>
      </c>
      <c r="J32" s="377" t="e">
        <f ca="1">_xll.RiskPercentile(J$4,$A32)</f>
        <v>#NAME?</v>
      </c>
      <c r="K32" s="377" t="e">
        <f ca="1">_xll.RiskPercentile(K$4,$A32)</f>
        <v>#NAME?</v>
      </c>
      <c r="L32" s="377" t="e">
        <f ca="1">_xll.RiskPercentile(L$4,$A32)</f>
        <v>#NAME?</v>
      </c>
      <c r="M32" s="377" t="e">
        <f ca="1">_xll.RiskPercentile(M$4,$A32)</f>
        <v>#NAME?</v>
      </c>
      <c r="N32" s="377" t="e">
        <f ca="1">_xll.RiskPercentile(N$4,$A32)</f>
        <v>#NAME?</v>
      </c>
      <c r="O32" s="377" t="e">
        <f ca="1">_xll.RiskPercentile(O$4,$A32)</f>
        <v>#NAME?</v>
      </c>
      <c r="P32" s="377" t="e">
        <f ca="1">_xll.RiskPercentile(P$4,$A32)</f>
        <v>#NAME?</v>
      </c>
      <c r="Q32" s="377" t="e">
        <f ca="1">_xll.RiskPercentile(Q$4,$A32)</f>
        <v>#NAME?</v>
      </c>
      <c r="R32" s="377" t="e">
        <f ca="1">_xll.RiskPercentile(R$4,$A32)</f>
        <v>#NAME?</v>
      </c>
      <c r="S32" s="377" t="e">
        <f ca="1">_xll.RiskPercentile(S$4,$A32)</f>
        <v>#NAME?</v>
      </c>
      <c r="T32" s="377" t="e">
        <f ca="1">_xll.RiskPercentile(T$4,$A32)</f>
        <v>#NAME?</v>
      </c>
      <c r="U32" s="377" t="e">
        <f ca="1">_xll.RiskPercentile(U$4,$A32)</f>
        <v>#NAME?</v>
      </c>
      <c r="V32" s="377" t="e">
        <f ca="1">_xll.RiskPercentile(V$4,$A32)</f>
        <v>#NAME?</v>
      </c>
      <c r="W32" s="377" t="e">
        <f ca="1">_xll.RiskPercentile(W$4,$A32)</f>
        <v>#NAME?</v>
      </c>
      <c r="X32" s="377" t="e">
        <f ca="1">_xll.RiskPercentile(X$4,$A32)</f>
        <v>#NAME?</v>
      </c>
      <c r="Y32" s="377" t="e">
        <f ca="1">_xll.RiskPercentile(Y$4,$A32)</f>
        <v>#NAME?</v>
      </c>
      <c r="Z32" s="377" t="e">
        <f ca="1">_xll.RiskPercentile(Z$4,$A32)</f>
        <v>#NAME?</v>
      </c>
      <c r="AA32" s="377" t="e">
        <f ca="1">_xll.RiskPercentile(AA$4,$A32)</f>
        <v>#NAME?</v>
      </c>
      <c r="AB32" s="377" t="e">
        <f ca="1">_xll.RiskPercentile(AB$4,$A32)</f>
        <v>#NAME?</v>
      </c>
      <c r="AC32" s="377" t="e">
        <f ca="1">_xll.RiskPercentile(AC$4,$A32)</f>
        <v>#NAME?</v>
      </c>
    </row>
    <row r="33" spans="1:29" x14ac:dyDescent="0.25">
      <c r="A33" s="376">
        <v>9.0000000000000011E-2</v>
      </c>
      <c r="C33" s="377" t="e">
        <f ca="1">_xll.RiskPercentile(C$4,$A33)</f>
        <v>#NAME?</v>
      </c>
      <c r="D33" s="377" t="e">
        <f ca="1">_xll.RiskPercentile(D$4,$A33)</f>
        <v>#NAME?</v>
      </c>
      <c r="E33" s="377" t="e">
        <f ca="1">_xll.RiskPercentile(E$4,$A33)</f>
        <v>#NAME?</v>
      </c>
      <c r="F33" s="377" t="e">
        <f ca="1">_xll.RiskPercentile(F$4,$A33)</f>
        <v>#NAME?</v>
      </c>
      <c r="G33" s="377" t="e">
        <f ca="1">_xll.RiskPercentile(G$4,$A33)</f>
        <v>#NAME?</v>
      </c>
      <c r="H33" s="377" t="e">
        <f ca="1">_xll.RiskPercentile(H$4,$A33)</f>
        <v>#NAME?</v>
      </c>
      <c r="I33" s="377" t="e">
        <f ca="1">_xll.RiskPercentile(I$4,$A33)</f>
        <v>#NAME?</v>
      </c>
      <c r="J33" s="377" t="e">
        <f ca="1">_xll.RiskPercentile(J$4,$A33)</f>
        <v>#NAME?</v>
      </c>
      <c r="K33" s="377" t="e">
        <f ca="1">_xll.RiskPercentile(K$4,$A33)</f>
        <v>#NAME?</v>
      </c>
      <c r="L33" s="377" t="e">
        <f ca="1">_xll.RiskPercentile(L$4,$A33)</f>
        <v>#NAME?</v>
      </c>
      <c r="M33" s="377" t="e">
        <f ca="1">_xll.RiskPercentile(M$4,$A33)</f>
        <v>#NAME?</v>
      </c>
      <c r="N33" s="377" t="e">
        <f ca="1">_xll.RiskPercentile(N$4,$A33)</f>
        <v>#NAME?</v>
      </c>
      <c r="O33" s="377" t="e">
        <f ca="1">_xll.RiskPercentile(O$4,$A33)</f>
        <v>#NAME?</v>
      </c>
      <c r="P33" s="377" t="e">
        <f ca="1">_xll.RiskPercentile(P$4,$A33)</f>
        <v>#NAME?</v>
      </c>
      <c r="Q33" s="377" t="e">
        <f ca="1">_xll.RiskPercentile(Q$4,$A33)</f>
        <v>#NAME?</v>
      </c>
      <c r="R33" s="377" t="e">
        <f ca="1">_xll.RiskPercentile(R$4,$A33)</f>
        <v>#NAME?</v>
      </c>
      <c r="S33" s="377" t="e">
        <f ca="1">_xll.RiskPercentile(S$4,$A33)</f>
        <v>#NAME?</v>
      </c>
      <c r="T33" s="377" t="e">
        <f ca="1">_xll.RiskPercentile(T$4,$A33)</f>
        <v>#NAME?</v>
      </c>
      <c r="U33" s="377" t="e">
        <f ca="1">_xll.RiskPercentile(U$4,$A33)</f>
        <v>#NAME?</v>
      </c>
      <c r="V33" s="377" t="e">
        <f ca="1">_xll.RiskPercentile(V$4,$A33)</f>
        <v>#NAME?</v>
      </c>
      <c r="W33" s="377" t="e">
        <f ca="1">_xll.RiskPercentile(W$4,$A33)</f>
        <v>#NAME?</v>
      </c>
      <c r="X33" s="377" t="e">
        <f ca="1">_xll.RiskPercentile(X$4,$A33)</f>
        <v>#NAME?</v>
      </c>
      <c r="Y33" s="377" t="e">
        <f ca="1">_xll.RiskPercentile(Y$4,$A33)</f>
        <v>#NAME?</v>
      </c>
      <c r="Z33" s="377" t="e">
        <f ca="1">_xll.RiskPercentile(Z$4,$A33)</f>
        <v>#NAME?</v>
      </c>
      <c r="AA33" s="377" t="e">
        <f ca="1">_xll.RiskPercentile(AA$4,$A33)</f>
        <v>#NAME?</v>
      </c>
      <c r="AB33" s="377" t="e">
        <f ca="1">_xll.RiskPercentile(AB$4,$A33)</f>
        <v>#NAME?</v>
      </c>
      <c r="AC33" s="377" t="e">
        <f ca="1">_xll.RiskPercentile(AC$4,$A33)</f>
        <v>#NAME?</v>
      </c>
    </row>
    <row r="34" spans="1:29" x14ac:dyDescent="0.25">
      <c r="A34" s="376">
        <v>9.5000000000000015E-2</v>
      </c>
      <c r="C34" s="377" t="e">
        <f ca="1">_xll.RiskPercentile(C$4,$A34)</f>
        <v>#NAME?</v>
      </c>
      <c r="D34" s="377" t="e">
        <f ca="1">_xll.RiskPercentile(D$4,$A34)</f>
        <v>#NAME?</v>
      </c>
      <c r="E34" s="377" t="e">
        <f ca="1">_xll.RiskPercentile(E$4,$A34)</f>
        <v>#NAME?</v>
      </c>
      <c r="F34" s="377" t="e">
        <f ca="1">_xll.RiskPercentile(F$4,$A34)</f>
        <v>#NAME?</v>
      </c>
      <c r="G34" s="377" t="e">
        <f ca="1">_xll.RiskPercentile(G$4,$A34)</f>
        <v>#NAME?</v>
      </c>
      <c r="H34" s="377" t="e">
        <f ca="1">_xll.RiskPercentile(H$4,$A34)</f>
        <v>#NAME?</v>
      </c>
      <c r="I34" s="377" t="e">
        <f ca="1">_xll.RiskPercentile(I$4,$A34)</f>
        <v>#NAME?</v>
      </c>
      <c r="J34" s="377" t="e">
        <f ca="1">_xll.RiskPercentile(J$4,$A34)</f>
        <v>#NAME?</v>
      </c>
      <c r="K34" s="377" t="e">
        <f ca="1">_xll.RiskPercentile(K$4,$A34)</f>
        <v>#NAME?</v>
      </c>
      <c r="L34" s="377" t="e">
        <f ca="1">_xll.RiskPercentile(L$4,$A34)</f>
        <v>#NAME?</v>
      </c>
      <c r="M34" s="377" t="e">
        <f ca="1">_xll.RiskPercentile(M$4,$A34)</f>
        <v>#NAME?</v>
      </c>
      <c r="N34" s="377" t="e">
        <f ca="1">_xll.RiskPercentile(N$4,$A34)</f>
        <v>#NAME?</v>
      </c>
      <c r="O34" s="377" t="e">
        <f ca="1">_xll.RiskPercentile(O$4,$A34)</f>
        <v>#NAME?</v>
      </c>
      <c r="P34" s="377" t="e">
        <f ca="1">_xll.RiskPercentile(P$4,$A34)</f>
        <v>#NAME?</v>
      </c>
      <c r="Q34" s="377" t="e">
        <f ca="1">_xll.RiskPercentile(Q$4,$A34)</f>
        <v>#NAME?</v>
      </c>
      <c r="R34" s="377" t="e">
        <f ca="1">_xll.RiskPercentile(R$4,$A34)</f>
        <v>#NAME?</v>
      </c>
      <c r="S34" s="377" t="e">
        <f ca="1">_xll.RiskPercentile(S$4,$A34)</f>
        <v>#NAME?</v>
      </c>
      <c r="T34" s="377" t="e">
        <f ca="1">_xll.RiskPercentile(T$4,$A34)</f>
        <v>#NAME?</v>
      </c>
      <c r="U34" s="377" t="e">
        <f ca="1">_xll.RiskPercentile(U$4,$A34)</f>
        <v>#NAME?</v>
      </c>
      <c r="V34" s="377" t="e">
        <f ca="1">_xll.RiskPercentile(V$4,$A34)</f>
        <v>#NAME?</v>
      </c>
      <c r="W34" s="377" t="e">
        <f ca="1">_xll.RiskPercentile(W$4,$A34)</f>
        <v>#NAME?</v>
      </c>
      <c r="X34" s="377" t="e">
        <f ca="1">_xll.RiskPercentile(X$4,$A34)</f>
        <v>#NAME?</v>
      </c>
      <c r="Y34" s="377" t="e">
        <f ca="1">_xll.RiskPercentile(Y$4,$A34)</f>
        <v>#NAME?</v>
      </c>
      <c r="Z34" s="377" t="e">
        <f ca="1">_xll.RiskPercentile(Z$4,$A34)</f>
        <v>#NAME?</v>
      </c>
      <c r="AA34" s="377" t="e">
        <f ca="1">_xll.RiskPercentile(AA$4,$A34)</f>
        <v>#NAME?</v>
      </c>
      <c r="AB34" s="377" t="e">
        <f ca="1">_xll.RiskPercentile(AB$4,$A34)</f>
        <v>#NAME?</v>
      </c>
      <c r="AC34" s="377" t="e">
        <f ca="1">_xll.RiskPercentile(AC$4,$A34)</f>
        <v>#NAME?</v>
      </c>
    </row>
    <row r="35" spans="1:29" x14ac:dyDescent="0.25">
      <c r="A35" s="376">
        <v>0.10000000000000002</v>
      </c>
      <c r="C35" s="377" t="e">
        <f ca="1">_xll.RiskPercentile(C$4,$A35)</f>
        <v>#NAME?</v>
      </c>
      <c r="D35" s="377" t="e">
        <f ca="1">_xll.RiskPercentile(D$4,$A35)</f>
        <v>#NAME?</v>
      </c>
      <c r="E35" s="377" t="e">
        <f ca="1">_xll.RiskPercentile(E$4,$A35)</f>
        <v>#NAME?</v>
      </c>
      <c r="F35" s="377" t="e">
        <f ca="1">_xll.RiskPercentile(F$4,$A35)</f>
        <v>#NAME?</v>
      </c>
      <c r="G35" s="377" t="e">
        <f ca="1">_xll.RiskPercentile(G$4,$A35)</f>
        <v>#NAME?</v>
      </c>
      <c r="H35" s="377" t="e">
        <f ca="1">_xll.RiskPercentile(H$4,$A35)</f>
        <v>#NAME?</v>
      </c>
      <c r="I35" s="377" t="e">
        <f ca="1">_xll.RiskPercentile(I$4,$A35)</f>
        <v>#NAME?</v>
      </c>
      <c r="J35" s="377" t="e">
        <f ca="1">_xll.RiskPercentile(J$4,$A35)</f>
        <v>#NAME?</v>
      </c>
      <c r="K35" s="377" t="e">
        <f ca="1">_xll.RiskPercentile(K$4,$A35)</f>
        <v>#NAME?</v>
      </c>
      <c r="L35" s="377" t="e">
        <f ca="1">_xll.RiskPercentile(L$4,$A35)</f>
        <v>#NAME?</v>
      </c>
      <c r="M35" s="377" t="e">
        <f ca="1">_xll.RiskPercentile(M$4,$A35)</f>
        <v>#NAME?</v>
      </c>
      <c r="N35" s="377" t="e">
        <f ca="1">_xll.RiskPercentile(N$4,$A35)</f>
        <v>#NAME?</v>
      </c>
      <c r="O35" s="377" t="e">
        <f ca="1">_xll.RiskPercentile(O$4,$A35)</f>
        <v>#NAME?</v>
      </c>
      <c r="P35" s="377" t="e">
        <f ca="1">_xll.RiskPercentile(P$4,$A35)</f>
        <v>#NAME?</v>
      </c>
      <c r="Q35" s="377" t="e">
        <f ca="1">_xll.RiskPercentile(Q$4,$A35)</f>
        <v>#NAME?</v>
      </c>
      <c r="R35" s="377" t="e">
        <f ca="1">_xll.RiskPercentile(R$4,$A35)</f>
        <v>#NAME?</v>
      </c>
      <c r="S35" s="377" t="e">
        <f ca="1">_xll.RiskPercentile(S$4,$A35)</f>
        <v>#NAME?</v>
      </c>
      <c r="T35" s="377" t="e">
        <f ca="1">_xll.RiskPercentile(T$4,$A35)</f>
        <v>#NAME?</v>
      </c>
      <c r="U35" s="377" t="e">
        <f ca="1">_xll.RiskPercentile(U$4,$A35)</f>
        <v>#NAME?</v>
      </c>
      <c r="V35" s="377" t="e">
        <f ca="1">_xll.RiskPercentile(V$4,$A35)</f>
        <v>#NAME?</v>
      </c>
      <c r="W35" s="377" t="e">
        <f ca="1">_xll.RiskPercentile(W$4,$A35)</f>
        <v>#NAME?</v>
      </c>
      <c r="X35" s="377" t="e">
        <f ca="1">_xll.RiskPercentile(X$4,$A35)</f>
        <v>#NAME?</v>
      </c>
      <c r="Y35" s="377" t="e">
        <f ca="1">_xll.RiskPercentile(Y$4,$A35)</f>
        <v>#NAME?</v>
      </c>
      <c r="Z35" s="377" t="e">
        <f ca="1">_xll.RiskPercentile(Z$4,$A35)</f>
        <v>#NAME?</v>
      </c>
      <c r="AA35" s="377" t="e">
        <f ca="1">_xll.RiskPercentile(AA$4,$A35)</f>
        <v>#NAME?</v>
      </c>
      <c r="AB35" s="377" t="e">
        <f ca="1">_xll.RiskPercentile(AB$4,$A35)</f>
        <v>#NAME?</v>
      </c>
      <c r="AC35" s="377" t="e">
        <f ca="1">_xll.RiskPercentile(AC$4,$A35)</f>
        <v>#NAME?</v>
      </c>
    </row>
    <row r="36" spans="1:29" x14ac:dyDescent="0.25">
      <c r="A36" s="376">
        <v>0.10500000000000002</v>
      </c>
      <c r="C36" s="377" t="e">
        <f ca="1">_xll.RiskPercentile(C$4,$A36)</f>
        <v>#NAME?</v>
      </c>
      <c r="D36" s="377" t="e">
        <f ca="1">_xll.RiskPercentile(D$4,$A36)</f>
        <v>#NAME?</v>
      </c>
      <c r="E36" s="377" t="e">
        <f ca="1">_xll.RiskPercentile(E$4,$A36)</f>
        <v>#NAME?</v>
      </c>
      <c r="F36" s="377" t="e">
        <f ca="1">_xll.RiskPercentile(F$4,$A36)</f>
        <v>#NAME?</v>
      </c>
      <c r="G36" s="377" t="e">
        <f ca="1">_xll.RiskPercentile(G$4,$A36)</f>
        <v>#NAME?</v>
      </c>
      <c r="H36" s="377" t="e">
        <f ca="1">_xll.RiskPercentile(H$4,$A36)</f>
        <v>#NAME?</v>
      </c>
      <c r="I36" s="377" t="e">
        <f ca="1">_xll.RiskPercentile(I$4,$A36)</f>
        <v>#NAME?</v>
      </c>
      <c r="J36" s="377" t="e">
        <f ca="1">_xll.RiskPercentile(J$4,$A36)</f>
        <v>#NAME?</v>
      </c>
      <c r="K36" s="377" t="e">
        <f ca="1">_xll.RiskPercentile(K$4,$A36)</f>
        <v>#NAME?</v>
      </c>
      <c r="L36" s="377" t="e">
        <f ca="1">_xll.RiskPercentile(L$4,$A36)</f>
        <v>#NAME?</v>
      </c>
      <c r="M36" s="377" t="e">
        <f ca="1">_xll.RiskPercentile(M$4,$A36)</f>
        <v>#NAME?</v>
      </c>
      <c r="N36" s="377" t="e">
        <f ca="1">_xll.RiskPercentile(N$4,$A36)</f>
        <v>#NAME?</v>
      </c>
      <c r="O36" s="377" t="e">
        <f ca="1">_xll.RiskPercentile(O$4,$A36)</f>
        <v>#NAME?</v>
      </c>
      <c r="P36" s="377" t="e">
        <f ca="1">_xll.RiskPercentile(P$4,$A36)</f>
        <v>#NAME?</v>
      </c>
      <c r="Q36" s="377" t="e">
        <f ca="1">_xll.RiskPercentile(Q$4,$A36)</f>
        <v>#NAME?</v>
      </c>
      <c r="R36" s="377" t="e">
        <f ca="1">_xll.RiskPercentile(R$4,$A36)</f>
        <v>#NAME?</v>
      </c>
      <c r="S36" s="377" t="e">
        <f ca="1">_xll.RiskPercentile(S$4,$A36)</f>
        <v>#NAME?</v>
      </c>
      <c r="T36" s="377" t="e">
        <f ca="1">_xll.RiskPercentile(T$4,$A36)</f>
        <v>#NAME?</v>
      </c>
      <c r="U36" s="377" t="e">
        <f ca="1">_xll.RiskPercentile(U$4,$A36)</f>
        <v>#NAME?</v>
      </c>
      <c r="V36" s="377" t="e">
        <f ca="1">_xll.RiskPercentile(V$4,$A36)</f>
        <v>#NAME?</v>
      </c>
      <c r="W36" s="377" t="e">
        <f ca="1">_xll.RiskPercentile(W$4,$A36)</f>
        <v>#NAME?</v>
      </c>
      <c r="X36" s="377" t="e">
        <f ca="1">_xll.RiskPercentile(X$4,$A36)</f>
        <v>#NAME?</v>
      </c>
      <c r="Y36" s="377" t="e">
        <f ca="1">_xll.RiskPercentile(Y$4,$A36)</f>
        <v>#NAME?</v>
      </c>
      <c r="Z36" s="377" t="e">
        <f ca="1">_xll.RiskPercentile(Z$4,$A36)</f>
        <v>#NAME?</v>
      </c>
      <c r="AA36" s="377" t="e">
        <f ca="1">_xll.RiskPercentile(AA$4,$A36)</f>
        <v>#NAME?</v>
      </c>
      <c r="AB36" s="377" t="e">
        <f ca="1">_xll.RiskPercentile(AB$4,$A36)</f>
        <v>#NAME?</v>
      </c>
      <c r="AC36" s="377" t="e">
        <f ca="1">_xll.RiskPercentile(AC$4,$A36)</f>
        <v>#NAME?</v>
      </c>
    </row>
    <row r="37" spans="1:29" x14ac:dyDescent="0.25">
      <c r="A37" s="376">
        <v>0.11000000000000003</v>
      </c>
      <c r="C37" s="377" t="e">
        <f ca="1">_xll.RiskPercentile(C$4,$A37)</f>
        <v>#NAME?</v>
      </c>
      <c r="D37" s="377" t="e">
        <f ca="1">_xll.RiskPercentile(D$4,$A37)</f>
        <v>#NAME?</v>
      </c>
      <c r="E37" s="377" t="e">
        <f ca="1">_xll.RiskPercentile(E$4,$A37)</f>
        <v>#NAME?</v>
      </c>
      <c r="F37" s="377" t="e">
        <f ca="1">_xll.RiskPercentile(F$4,$A37)</f>
        <v>#NAME?</v>
      </c>
      <c r="G37" s="377" t="e">
        <f ca="1">_xll.RiskPercentile(G$4,$A37)</f>
        <v>#NAME?</v>
      </c>
      <c r="H37" s="377" t="e">
        <f ca="1">_xll.RiskPercentile(H$4,$A37)</f>
        <v>#NAME?</v>
      </c>
      <c r="I37" s="377" t="e">
        <f ca="1">_xll.RiskPercentile(I$4,$A37)</f>
        <v>#NAME?</v>
      </c>
      <c r="J37" s="377" t="e">
        <f ca="1">_xll.RiskPercentile(J$4,$A37)</f>
        <v>#NAME?</v>
      </c>
      <c r="K37" s="377" t="e">
        <f ca="1">_xll.RiskPercentile(K$4,$A37)</f>
        <v>#NAME?</v>
      </c>
      <c r="L37" s="377" t="e">
        <f ca="1">_xll.RiskPercentile(L$4,$A37)</f>
        <v>#NAME?</v>
      </c>
      <c r="M37" s="377" t="e">
        <f ca="1">_xll.RiskPercentile(M$4,$A37)</f>
        <v>#NAME?</v>
      </c>
      <c r="N37" s="377" t="e">
        <f ca="1">_xll.RiskPercentile(N$4,$A37)</f>
        <v>#NAME?</v>
      </c>
      <c r="O37" s="377" t="e">
        <f ca="1">_xll.RiskPercentile(O$4,$A37)</f>
        <v>#NAME?</v>
      </c>
      <c r="P37" s="377" t="e">
        <f ca="1">_xll.RiskPercentile(P$4,$A37)</f>
        <v>#NAME?</v>
      </c>
      <c r="Q37" s="377" t="e">
        <f ca="1">_xll.RiskPercentile(Q$4,$A37)</f>
        <v>#NAME?</v>
      </c>
      <c r="R37" s="377" t="e">
        <f ca="1">_xll.RiskPercentile(R$4,$A37)</f>
        <v>#NAME?</v>
      </c>
      <c r="S37" s="377" t="e">
        <f ca="1">_xll.RiskPercentile(S$4,$A37)</f>
        <v>#NAME?</v>
      </c>
      <c r="T37" s="377" t="e">
        <f ca="1">_xll.RiskPercentile(T$4,$A37)</f>
        <v>#NAME?</v>
      </c>
      <c r="U37" s="377" t="e">
        <f ca="1">_xll.RiskPercentile(U$4,$A37)</f>
        <v>#NAME?</v>
      </c>
      <c r="V37" s="377" t="e">
        <f ca="1">_xll.RiskPercentile(V$4,$A37)</f>
        <v>#NAME?</v>
      </c>
      <c r="W37" s="377" t="e">
        <f ca="1">_xll.RiskPercentile(W$4,$A37)</f>
        <v>#NAME?</v>
      </c>
      <c r="X37" s="377" t="e">
        <f ca="1">_xll.RiskPercentile(X$4,$A37)</f>
        <v>#NAME?</v>
      </c>
      <c r="Y37" s="377" t="e">
        <f ca="1">_xll.RiskPercentile(Y$4,$A37)</f>
        <v>#NAME?</v>
      </c>
      <c r="Z37" s="377" t="e">
        <f ca="1">_xll.RiskPercentile(Z$4,$A37)</f>
        <v>#NAME?</v>
      </c>
      <c r="AA37" s="377" t="e">
        <f ca="1">_xll.RiskPercentile(AA$4,$A37)</f>
        <v>#NAME?</v>
      </c>
      <c r="AB37" s="377" t="e">
        <f ca="1">_xll.RiskPercentile(AB$4,$A37)</f>
        <v>#NAME?</v>
      </c>
      <c r="AC37" s="377" t="e">
        <f ca="1">_xll.RiskPercentile(AC$4,$A37)</f>
        <v>#NAME?</v>
      </c>
    </row>
    <row r="38" spans="1:29" x14ac:dyDescent="0.25">
      <c r="A38" s="376">
        <v>0.11500000000000003</v>
      </c>
      <c r="C38" s="377" t="e">
        <f ca="1">_xll.RiskPercentile(C$4,$A38)</f>
        <v>#NAME?</v>
      </c>
      <c r="D38" s="377" t="e">
        <f ca="1">_xll.RiskPercentile(D$4,$A38)</f>
        <v>#NAME?</v>
      </c>
      <c r="E38" s="377" t="e">
        <f ca="1">_xll.RiskPercentile(E$4,$A38)</f>
        <v>#NAME?</v>
      </c>
      <c r="F38" s="377" t="e">
        <f ca="1">_xll.RiskPercentile(F$4,$A38)</f>
        <v>#NAME?</v>
      </c>
      <c r="G38" s="377" t="e">
        <f ca="1">_xll.RiskPercentile(G$4,$A38)</f>
        <v>#NAME?</v>
      </c>
      <c r="H38" s="377" t="e">
        <f ca="1">_xll.RiskPercentile(H$4,$A38)</f>
        <v>#NAME?</v>
      </c>
      <c r="I38" s="377" t="e">
        <f ca="1">_xll.RiskPercentile(I$4,$A38)</f>
        <v>#NAME?</v>
      </c>
      <c r="J38" s="377" t="e">
        <f ca="1">_xll.RiskPercentile(J$4,$A38)</f>
        <v>#NAME?</v>
      </c>
      <c r="K38" s="377" t="e">
        <f ca="1">_xll.RiskPercentile(K$4,$A38)</f>
        <v>#NAME?</v>
      </c>
      <c r="L38" s="377" t="e">
        <f ca="1">_xll.RiskPercentile(L$4,$A38)</f>
        <v>#NAME?</v>
      </c>
      <c r="M38" s="377" t="e">
        <f ca="1">_xll.RiskPercentile(M$4,$A38)</f>
        <v>#NAME?</v>
      </c>
      <c r="N38" s="377" t="e">
        <f ca="1">_xll.RiskPercentile(N$4,$A38)</f>
        <v>#NAME?</v>
      </c>
      <c r="O38" s="377" t="e">
        <f ca="1">_xll.RiskPercentile(O$4,$A38)</f>
        <v>#NAME?</v>
      </c>
      <c r="P38" s="377" t="e">
        <f ca="1">_xll.RiskPercentile(P$4,$A38)</f>
        <v>#NAME?</v>
      </c>
      <c r="Q38" s="377" t="e">
        <f ca="1">_xll.RiskPercentile(Q$4,$A38)</f>
        <v>#NAME?</v>
      </c>
      <c r="R38" s="377" t="e">
        <f ca="1">_xll.RiskPercentile(R$4,$A38)</f>
        <v>#NAME?</v>
      </c>
      <c r="S38" s="377" t="e">
        <f ca="1">_xll.RiskPercentile(S$4,$A38)</f>
        <v>#NAME?</v>
      </c>
      <c r="T38" s="377" t="e">
        <f ca="1">_xll.RiskPercentile(T$4,$A38)</f>
        <v>#NAME?</v>
      </c>
      <c r="U38" s="377" t="e">
        <f ca="1">_xll.RiskPercentile(U$4,$A38)</f>
        <v>#NAME?</v>
      </c>
      <c r="V38" s="377" t="e">
        <f ca="1">_xll.RiskPercentile(V$4,$A38)</f>
        <v>#NAME?</v>
      </c>
      <c r="W38" s="377" t="e">
        <f ca="1">_xll.RiskPercentile(W$4,$A38)</f>
        <v>#NAME?</v>
      </c>
      <c r="X38" s="377" t="e">
        <f ca="1">_xll.RiskPercentile(X$4,$A38)</f>
        <v>#NAME?</v>
      </c>
      <c r="Y38" s="377" t="e">
        <f ca="1">_xll.RiskPercentile(Y$4,$A38)</f>
        <v>#NAME?</v>
      </c>
      <c r="Z38" s="377" t="e">
        <f ca="1">_xll.RiskPercentile(Z$4,$A38)</f>
        <v>#NAME?</v>
      </c>
      <c r="AA38" s="377" t="e">
        <f ca="1">_xll.RiskPercentile(AA$4,$A38)</f>
        <v>#NAME?</v>
      </c>
      <c r="AB38" s="377" t="e">
        <f ca="1">_xll.RiskPercentile(AB$4,$A38)</f>
        <v>#NAME?</v>
      </c>
      <c r="AC38" s="377" t="e">
        <f ca="1">_xll.RiskPercentile(AC$4,$A38)</f>
        <v>#NAME?</v>
      </c>
    </row>
    <row r="39" spans="1:29" x14ac:dyDescent="0.25">
      <c r="A39" s="376">
        <v>0.12000000000000004</v>
      </c>
      <c r="C39" s="377" t="e">
        <f ca="1">_xll.RiskPercentile(C$4,$A39)</f>
        <v>#NAME?</v>
      </c>
      <c r="D39" s="377" t="e">
        <f ca="1">_xll.RiskPercentile(D$4,$A39)</f>
        <v>#NAME?</v>
      </c>
      <c r="E39" s="377" t="e">
        <f ca="1">_xll.RiskPercentile(E$4,$A39)</f>
        <v>#NAME?</v>
      </c>
      <c r="F39" s="377" t="e">
        <f ca="1">_xll.RiskPercentile(F$4,$A39)</f>
        <v>#NAME?</v>
      </c>
      <c r="G39" s="377" t="e">
        <f ca="1">_xll.RiskPercentile(G$4,$A39)</f>
        <v>#NAME?</v>
      </c>
      <c r="H39" s="377" t="e">
        <f ca="1">_xll.RiskPercentile(H$4,$A39)</f>
        <v>#NAME?</v>
      </c>
      <c r="I39" s="377" t="e">
        <f ca="1">_xll.RiskPercentile(I$4,$A39)</f>
        <v>#NAME?</v>
      </c>
      <c r="J39" s="377" t="e">
        <f ca="1">_xll.RiskPercentile(J$4,$A39)</f>
        <v>#NAME?</v>
      </c>
      <c r="K39" s="377" t="e">
        <f ca="1">_xll.RiskPercentile(K$4,$A39)</f>
        <v>#NAME?</v>
      </c>
      <c r="L39" s="377" t="e">
        <f ca="1">_xll.RiskPercentile(L$4,$A39)</f>
        <v>#NAME?</v>
      </c>
      <c r="M39" s="377" t="e">
        <f ca="1">_xll.RiskPercentile(M$4,$A39)</f>
        <v>#NAME?</v>
      </c>
      <c r="N39" s="377" t="e">
        <f ca="1">_xll.RiskPercentile(N$4,$A39)</f>
        <v>#NAME?</v>
      </c>
      <c r="O39" s="377" t="e">
        <f ca="1">_xll.RiskPercentile(O$4,$A39)</f>
        <v>#NAME?</v>
      </c>
      <c r="P39" s="377" t="e">
        <f ca="1">_xll.RiskPercentile(P$4,$A39)</f>
        <v>#NAME?</v>
      </c>
      <c r="Q39" s="377" t="e">
        <f ca="1">_xll.RiskPercentile(Q$4,$A39)</f>
        <v>#NAME?</v>
      </c>
      <c r="R39" s="377" t="e">
        <f ca="1">_xll.RiskPercentile(R$4,$A39)</f>
        <v>#NAME?</v>
      </c>
      <c r="S39" s="377" t="e">
        <f ca="1">_xll.RiskPercentile(S$4,$A39)</f>
        <v>#NAME?</v>
      </c>
      <c r="T39" s="377" t="e">
        <f ca="1">_xll.RiskPercentile(T$4,$A39)</f>
        <v>#NAME?</v>
      </c>
      <c r="U39" s="377" t="e">
        <f ca="1">_xll.RiskPercentile(U$4,$A39)</f>
        <v>#NAME?</v>
      </c>
      <c r="V39" s="377" t="e">
        <f ca="1">_xll.RiskPercentile(V$4,$A39)</f>
        <v>#NAME?</v>
      </c>
      <c r="W39" s="377" t="e">
        <f ca="1">_xll.RiskPercentile(W$4,$A39)</f>
        <v>#NAME?</v>
      </c>
      <c r="X39" s="377" t="e">
        <f ca="1">_xll.RiskPercentile(X$4,$A39)</f>
        <v>#NAME?</v>
      </c>
      <c r="Y39" s="377" t="e">
        <f ca="1">_xll.RiskPercentile(Y$4,$A39)</f>
        <v>#NAME?</v>
      </c>
      <c r="Z39" s="377" t="e">
        <f ca="1">_xll.RiskPercentile(Z$4,$A39)</f>
        <v>#NAME?</v>
      </c>
      <c r="AA39" s="377" t="e">
        <f ca="1">_xll.RiskPercentile(AA$4,$A39)</f>
        <v>#NAME?</v>
      </c>
      <c r="AB39" s="377" t="e">
        <f ca="1">_xll.RiskPercentile(AB$4,$A39)</f>
        <v>#NAME?</v>
      </c>
      <c r="AC39" s="377" t="e">
        <f ca="1">_xll.RiskPercentile(AC$4,$A39)</f>
        <v>#NAME?</v>
      </c>
    </row>
    <row r="40" spans="1:29" x14ac:dyDescent="0.25">
      <c r="A40" s="376">
        <v>0.12500000000000003</v>
      </c>
      <c r="C40" s="377" t="e">
        <f ca="1">_xll.RiskPercentile(C$4,$A40)</f>
        <v>#NAME?</v>
      </c>
      <c r="D40" s="377" t="e">
        <f ca="1">_xll.RiskPercentile(D$4,$A40)</f>
        <v>#NAME?</v>
      </c>
      <c r="E40" s="377" t="e">
        <f ca="1">_xll.RiskPercentile(E$4,$A40)</f>
        <v>#NAME?</v>
      </c>
      <c r="F40" s="377" t="e">
        <f ca="1">_xll.RiskPercentile(F$4,$A40)</f>
        <v>#NAME?</v>
      </c>
      <c r="G40" s="377" t="e">
        <f ca="1">_xll.RiskPercentile(G$4,$A40)</f>
        <v>#NAME?</v>
      </c>
      <c r="H40" s="377" t="e">
        <f ca="1">_xll.RiskPercentile(H$4,$A40)</f>
        <v>#NAME?</v>
      </c>
      <c r="I40" s="377" t="e">
        <f ca="1">_xll.RiskPercentile(I$4,$A40)</f>
        <v>#NAME?</v>
      </c>
      <c r="J40" s="377" t="e">
        <f ca="1">_xll.RiskPercentile(J$4,$A40)</f>
        <v>#NAME?</v>
      </c>
      <c r="K40" s="377" t="e">
        <f ca="1">_xll.RiskPercentile(K$4,$A40)</f>
        <v>#NAME?</v>
      </c>
      <c r="L40" s="377" t="e">
        <f ca="1">_xll.RiskPercentile(L$4,$A40)</f>
        <v>#NAME?</v>
      </c>
      <c r="M40" s="377" t="e">
        <f ca="1">_xll.RiskPercentile(M$4,$A40)</f>
        <v>#NAME?</v>
      </c>
      <c r="N40" s="377" t="e">
        <f ca="1">_xll.RiskPercentile(N$4,$A40)</f>
        <v>#NAME?</v>
      </c>
      <c r="O40" s="377" t="e">
        <f ca="1">_xll.RiskPercentile(O$4,$A40)</f>
        <v>#NAME?</v>
      </c>
      <c r="P40" s="377" t="e">
        <f ca="1">_xll.RiskPercentile(P$4,$A40)</f>
        <v>#NAME?</v>
      </c>
      <c r="Q40" s="377" t="e">
        <f ca="1">_xll.RiskPercentile(Q$4,$A40)</f>
        <v>#NAME?</v>
      </c>
      <c r="R40" s="377" t="e">
        <f ca="1">_xll.RiskPercentile(R$4,$A40)</f>
        <v>#NAME?</v>
      </c>
      <c r="S40" s="377" t="e">
        <f ca="1">_xll.RiskPercentile(S$4,$A40)</f>
        <v>#NAME?</v>
      </c>
      <c r="T40" s="377" t="e">
        <f ca="1">_xll.RiskPercentile(T$4,$A40)</f>
        <v>#NAME?</v>
      </c>
      <c r="U40" s="377" t="e">
        <f ca="1">_xll.RiskPercentile(U$4,$A40)</f>
        <v>#NAME?</v>
      </c>
      <c r="V40" s="377" t="e">
        <f ca="1">_xll.RiskPercentile(V$4,$A40)</f>
        <v>#NAME?</v>
      </c>
      <c r="W40" s="377" t="e">
        <f ca="1">_xll.RiskPercentile(W$4,$A40)</f>
        <v>#NAME?</v>
      </c>
      <c r="X40" s="377" t="e">
        <f ca="1">_xll.RiskPercentile(X$4,$A40)</f>
        <v>#NAME?</v>
      </c>
      <c r="Y40" s="377" t="e">
        <f ca="1">_xll.RiskPercentile(Y$4,$A40)</f>
        <v>#NAME?</v>
      </c>
      <c r="Z40" s="377" t="e">
        <f ca="1">_xll.RiskPercentile(Z$4,$A40)</f>
        <v>#NAME?</v>
      </c>
      <c r="AA40" s="377" t="e">
        <f ca="1">_xll.RiskPercentile(AA$4,$A40)</f>
        <v>#NAME?</v>
      </c>
      <c r="AB40" s="377" t="e">
        <f ca="1">_xll.RiskPercentile(AB$4,$A40)</f>
        <v>#NAME?</v>
      </c>
      <c r="AC40" s="377" t="e">
        <f ca="1">_xll.RiskPercentile(AC$4,$A40)</f>
        <v>#NAME?</v>
      </c>
    </row>
    <row r="41" spans="1:29" x14ac:dyDescent="0.25">
      <c r="A41" s="376">
        <v>0.13000000000000003</v>
      </c>
      <c r="C41" s="377" t="e">
        <f ca="1">_xll.RiskPercentile(C$4,$A41)</f>
        <v>#NAME?</v>
      </c>
      <c r="D41" s="377" t="e">
        <f ca="1">_xll.RiskPercentile(D$4,$A41)</f>
        <v>#NAME?</v>
      </c>
      <c r="E41" s="377" t="e">
        <f ca="1">_xll.RiskPercentile(E$4,$A41)</f>
        <v>#NAME?</v>
      </c>
      <c r="F41" s="377" t="e">
        <f ca="1">_xll.RiskPercentile(F$4,$A41)</f>
        <v>#NAME?</v>
      </c>
      <c r="G41" s="377" t="e">
        <f ca="1">_xll.RiskPercentile(G$4,$A41)</f>
        <v>#NAME?</v>
      </c>
      <c r="H41" s="377" t="e">
        <f ca="1">_xll.RiskPercentile(H$4,$A41)</f>
        <v>#NAME?</v>
      </c>
      <c r="I41" s="377" t="e">
        <f ca="1">_xll.RiskPercentile(I$4,$A41)</f>
        <v>#NAME?</v>
      </c>
      <c r="J41" s="377" t="e">
        <f ca="1">_xll.RiskPercentile(J$4,$A41)</f>
        <v>#NAME?</v>
      </c>
      <c r="K41" s="377" t="e">
        <f ca="1">_xll.RiskPercentile(K$4,$A41)</f>
        <v>#NAME?</v>
      </c>
      <c r="L41" s="377" t="e">
        <f ca="1">_xll.RiskPercentile(L$4,$A41)</f>
        <v>#NAME?</v>
      </c>
      <c r="M41" s="377" t="e">
        <f ca="1">_xll.RiskPercentile(M$4,$A41)</f>
        <v>#NAME?</v>
      </c>
      <c r="N41" s="377" t="e">
        <f ca="1">_xll.RiskPercentile(N$4,$A41)</f>
        <v>#NAME?</v>
      </c>
      <c r="O41" s="377" t="e">
        <f ca="1">_xll.RiskPercentile(O$4,$A41)</f>
        <v>#NAME?</v>
      </c>
      <c r="P41" s="377" t="e">
        <f ca="1">_xll.RiskPercentile(P$4,$A41)</f>
        <v>#NAME?</v>
      </c>
      <c r="Q41" s="377" t="e">
        <f ca="1">_xll.RiskPercentile(Q$4,$A41)</f>
        <v>#NAME?</v>
      </c>
      <c r="R41" s="377" t="e">
        <f ca="1">_xll.RiskPercentile(R$4,$A41)</f>
        <v>#NAME?</v>
      </c>
      <c r="S41" s="377" t="e">
        <f ca="1">_xll.RiskPercentile(S$4,$A41)</f>
        <v>#NAME?</v>
      </c>
      <c r="T41" s="377" t="e">
        <f ca="1">_xll.RiskPercentile(T$4,$A41)</f>
        <v>#NAME?</v>
      </c>
      <c r="U41" s="377" t="e">
        <f ca="1">_xll.RiskPercentile(U$4,$A41)</f>
        <v>#NAME?</v>
      </c>
      <c r="V41" s="377" t="e">
        <f ca="1">_xll.RiskPercentile(V$4,$A41)</f>
        <v>#NAME?</v>
      </c>
      <c r="W41" s="377" t="e">
        <f ca="1">_xll.RiskPercentile(W$4,$A41)</f>
        <v>#NAME?</v>
      </c>
      <c r="X41" s="377" t="e">
        <f ca="1">_xll.RiskPercentile(X$4,$A41)</f>
        <v>#NAME?</v>
      </c>
      <c r="Y41" s="377" t="e">
        <f ca="1">_xll.RiskPercentile(Y$4,$A41)</f>
        <v>#NAME?</v>
      </c>
      <c r="Z41" s="377" t="e">
        <f ca="1">_xll.RiskPercentile(Z$4,$A41)</f>
        <v>#NAME?</v>
      </c>
      <c r="AA41" s="377" t="e">
        <f ca="1">_xll.RiskPercentile(AA$4,$A41)</f>
        <v>#NAME?</v>
      </c>
      <c r="AB41" s="377" t="e">
        <f ca="1">_xll.RiskPercentile(AB$4,$A41)</f>
        <v>#NAME?</v>
      </c>
      <c r="AC41" s="377" t="e">
        <f ca="1">_xll.RiskPercentile(AC$4,$A41)</f>
        <v>#NAME?</v>
      </c>
    </row>
    <row r="42" spans="1:29" x14ac:dyDescent="0.25">
      <c r="A42" s="376">
        <v>0.13500000000000004</v>
      </c>
      <c r="C42" s="377" t="e">
        <f ca="1">_xll.RiskPercentile(C$4,$A42)</f>
        <v>#NAME?</v>
      </c>
      <c r="D42" s="377" t="e">
        <f ca="1">_xll.RiskPercentile(D$4,$A42)</f>
        <v>#NAME?</v>
      </c>
      <c r="E42" s="377" t="e">
        <f ca="1">_xll.RiskPercentile(E$4,$A42)</f>
        <v>#NAME?</v>
      </c>
      <c r="F42" s="377" t="e">
        <f ca="1">_xll.RiskPercentile(F$4,$A42)</f>
        <v>#NAME?</v>
      </c>
      <c r="G42" s="377" t="e">
        <f ca="1">_xll.RiskPercentile(G$4,$A42)</f>
        <v>#NAME?</v>
      </c>
      <c r="H42" s="377" t="e">
        <f ca="1">_xll.RiskPercentile(H$4,$A42)</f>
        <v>#NAME?</v>
      </c>
      <c r="I42" s="377" t="e">
        <f ca="1">_xll.RiskPercentile(I$4,$A42)</f>
        <v>#NAME?</v>
      </c>
      <c r="J42" s="377" t="e">
        <f ca="1">_xll.RiskPercentile(J$4,$A42)</f>
        <v>#NAME?</v>
      </c>
      <c r="K42" s="377" t="e">
        <f ca="1">_xll.RiskPercentile(K$4,$A42)</f>
        <v>#NAME?</v>
      </c>
      <c r="L42" s="377" t="e">
        <f ca="1">_xll.RiskPercentile(L$4,$A42)</f>
        <v>#NAME?</v>
      </c>
      <c r="M42" s="377" t="e">
        <f ca="1">_xll.RiskPercentile(M$4,$A42)</f>
        <v>#NAME?</v>
      </c>
      <c r="N42" s="377" t="e">
        <f ca="1">_xll.RiskPercentile(N$4,$A42)</f>
        <v>#NAME?</v>
      </c>
      <c r="O42" s="377" t="e">
        <f ca="1">_xll.RiskPercentile(O$4,$A42)</f>
        <v>#NAME?</v>
      </c>
      <c r="P42" s="377" t="e">
        <f ca="1">_xll.RiskPercentile(P$4,$A42)</f>
        <v>#NAME?</v>
      </c>
      <c r="Q42" s="377" t="e">
        <f ca="1">_xll.RiskPercentile(Q$4,$A42)</f>
        <v>#NAME?</v>
      </c>
      <c r="R42" s="377" t="e">
        <f ca="1">_xll.RiskPercentile(R$4,$A42)</f>
        <v>#NAME?</v>
      </c>
      <c r="S42" s="377" t="e">
        <f ca="1">_xll.RiskPercentile(S$4,$A42)</f>
        <v>#NAME?</v>
      </c>
      <c r="T42" s="377" t="e">
        <f ca="1">_xll.RiskPercentile(T$4,$A42)</f>
        <v>#NAME?</v>
      </c>
      <c r="U42" s="377" t="e">
        <f ca="1">_xll.RiskPercentile(U$4,$A42)</f>
        <v>#NAME?</v>
      </c>
      <c r="V42" s="377" t="e">
        <f ca="1">_xll.RiskPercentile(V$4,$A42)</f>
        <v>#NAME?</v>
      </c>
      <c r="W42" s="377" t="e">
        <f ca="1">_xll.RiskPercentile(W$4,$A42)</f>
        <v>#NAME?</v>
      </c>
      <c r="X42" s="377" t="e">
        <f ca="1">_xll.RiskPercentile(X$4,$A42)</f>
        <v>#NAME?</v>
      </c>
      <c r="Y42" s="377" t="e">
        <f ca="1">_xll.RiskPercentile(Y$4,$A42)</f>
        <v>#NAME?</v>
      </c>
      <c r="Z42" s="377" t="e">
        <f ca="1">_xll.RiskPercentile(Z$4,$A42)</f>
        <v>#NAME?</v>
      </c>
      <c r="AA42" s="377" t="e">
        <f ca="1">_xll.RiskPercentile(AA$4,$A42)</f>
        <v>#NAME?</v>
      </c>
      <c r="AB42" s="377" t="e">
        <f ca="1">_xll.RiskPercentile(AB$4,$A42)</f>
        <v>#NAME?</v>
      </c>
      <c r="AC42" s="377" t="e">
        <f ca="1">_xll.RiskPercentile(AC$4,$A42)</f>
        <v>#NAME?</v>
      </c>
    </row>
    <row r="43" spans="1:29" x14ac:dyDescent="0.25">
      <c r="A43" s="376">
        <v>0.14000000000000004</v>
      </c>
      <c r="C43" s="377" t="e">
        <f ca="1">_xll.RiskPercentile(C$4,$A43)</f>
        <v>#NAME?</v>
      </c>
      <c r="D43" s="377" t="e">
        <f ca="1">_xll.RiskPercentile(D$4,$A43)</f>
        <v>#NAME?</v>
      </c>
      <c r="E43" s="377" t="e">
        <f ca="1">_xll.RiskPercentile(E$4,$A43)</f>
        <v>#NAME?</v>
      </c>
      <c r="F43" s="377" t="e">
        <f ca="1">_xll.RiskPercentile(F$4,$A43)</f>
        <v>#NAME?</v>
      </c>
      <c r="G43" s="377" t="e">
        <f ca="1">_xll.RiskPercentile(G$4,$A43)</f>
        <v>#NAME?</v>
      </c>
      <c r="H43" s="377" t="e">
        <f ca="1">_xll.RiskPercentile(H$4,$A43)</f>
        <v>#NAME?</v>
      </c>
      <c r="I43" s="377" t="e">
        <f ca="1">_xll.RiskPercentile(I$4,$A43)</f>
        <v>#NAME?</v>
      </c>
      <c r="J43" s="377" t="e">
        <f ca="1">_xll.RiskPercentile(J$4,$A43)</f>
        <v>#NAME?</v>
      </c>
      <c r="K43" s="377" t="e">
        <f ca="1">_xll.RiskPercentile(K$4,$A43)</f>
        <v>#NAME?</v>
      </c>
      <c r="L43" s="377" t="e">
        <f ca="1">_xll.RiskPercentile(L$4,$A43)</f>
        <v>#NAME?</v>
      </c>
      <c r="M43" s="377" t="e">
        <f ca="1">_xll.RiskPercentile(M$4,$A43)</f>
        <v>#NAME?</v>
      </c>
      <c r="N43" s="377" t="e">
        <f ca="1">_xll.RiskPercentile(N$4,$A43)</f>
        <v>#NAME?</v>
      </c>
      <c r="O43" s="377" t="e">
        <f ca="1">_xll.RiskPercentile(O$4,$A43)</f>
        <v>#NAME?</v>
      </c>
      <c r="P43" s="377" t="e">
        <f ca="1">_xll.RiskPercentile(P$4,$A43)</f>
        <v>#NAME?</v>
      </c>
      <c r="Q43" s="377" t="e">
        <f ca="1">_xll.RiskPercentile(Q$4,$A43)</f>
        <v>#NAME?</v>
      </c>
      <c r="R43" s="377" t="e">
        <f ca="1">_xll.RiskPercentile(R$4,$A43)</f>
        <v>#NAME?</v>
      </c>
      <c r="S43" s="377" t="e">
        <f ca="1">_xll.RiskPercentile(S$4,$A43)</f>
        <v>#NAME?</v>
      </c>
      <c r="T43" s="377" t="e">
        <f ca="1">_xll.RiskPercentile(T$4,$A43)</f>
        <v>#NAME?</v>
      </c>
      <c r="U43" s="377" t="e">
        <f ca="1">_xll.RiskPercentile(U$4,$A43)</f>
        <v>#NAME?</v>
      </c>
      <c r="V43" s="377" t="e">
        <f ca="1">_xll.RiskPercentile(V$4,$A43)</f>
        <v>#NAME?</v>
      </c>
      <c r="W43" s="377" t="e">
        <f ca="1">_xll.RiskPercentile(W$4,$A43)</f>
        <v>#NAME?</v>
      </c>
      <c r="X43" s="377" t="e">
        <f ca="1">_xll.RiskPercentile(X$4,$A43)</f>
        <v>#NAME?</v>
      </c>
      <c r="Y43" s="377" t="e">
        <f ca="1">_xll.RiskPercentile(Y$4,$A43)</f>
        <v>#NAME?</v>
      </c>
      <c r="Z43" s="377" t="e">
        <f ca="1">_xll.RiskPercentile(Z$4,$A43)</f>
        <v>#NAME?</v>
      </c>
      <c r="AA43" s="377" t="e">
        <f ca="1">_xll.RiskPercentile(AA$4,$A43)</f>
        <v>#NAME?</v>
      </c>
      <c r="AB43" s="377" t="e">
        <f ca="1">_xll.RiskPercentile(AB$4,$A43)</f>
        <v>#NAME?</v>
      </c>
      <c r="AC43" s="377" t="e">
        <f ca="1">_xll.RiskPercentile(AC$4,$A43)</f>
        <v>#NAME?</v>
      </c>
    </row>
    <row r="44" spans="1:29" x14ac:dyDescent="0.25">
      <c r="A44" s="376">
        <v>0.14500000000000005</v>
      </c>
      <c r="C44" s="377" t="e">
        <f ca="1">_xll.RiskPercentile(C$4,$A44)</f>
        <v>#NAME?</v>
      </c>
      <c r="D44" s="377" t="e">
        <f ca="1">_xll.RiskPercentile(D$4,$A44)</f>
        <v>#NAME?</v>
      </c>
      <c r="E44" s="377" t="e">
        <f ca="1">_xll.RiskPercentile(E$4,$A44)</f>
        <v>#NAME?</v>
      </c>
      <c r="F44" s="377" t="e">
        <f ca="1">_xll.RiskPercentile(F$4,$A44)</f>
        <v>#NAME?</v>
      </c>
      <c r="G44" s="377" t="e">
        <f ca="1">_xll.RiskPercentile(G$4,$A44)</f>
        <v>#NAME?</v>
      </c>
      <c r="H44" s="377" t="e">
        <f ca="1">_xll.RiskPercentile(H$4,$A44)</f>
        <v>#NAME?</v>
      </c>
      <c r="I44" s="377" t="e">
        <f ca="1">_xll.RiskPercentile(I$4,$A44)</f>
        <v>#NAME?</v>
      </c>
      <c r="J44" s="377" t="e">
        <f ca="1">_xll.RiskPercentile(J$4,$A44)</f>
        <v>#NAME?</v>
      </c>
      <c r="K44" s="377" t="e">
        <f ca="1">_xll.RiskPercentile(K$4,$A44)</f>
        <v>#NAME?</v>
      </c>
      <c r="L44" s="377" t="e">
        <f ca="1">_xll.RiskPercentile(L$4,$A44)</f>
        <v>#NAME?</v>
      </c>
      <c r="M44" s="377" t="e">
        <f ca="1">_xll.RiskPercentile(M$4,$A44)</f>
        <v>#NAME?</v>
      </c>
      <c r="N44" s="377" t="e">
        <f ca="1">_xll.RiskPercentile(N$4,$A44)</f>
        <v>#NAME?</v>
      </c>
      <c r="O44" s="377" t="e">
        <f ca="1">_xll.RiskPercentile(O$4,$A44)</f>
        <v>#NAME?</v>
      </c>
      <c r="P44" s="377" t="e">
        <f ca="1">_xll.RiskPercentile(P$4,$A44)</f>
        <v>#NAME?</v>
      </c>
      <c r="Q44" s="377" t="e">
        <f ca="1">_xll.RiskPercentile(Q$4,$A44)</f>
        <v>#NAME?</v>
      </c>
      <c r="R44" s="377" t="e">
        <f ca="1">_xll.RiskPercentile(R$4,$A44)</f>
        <v>#NAME?</v>
      </c>
      <c r="S44" s="377" t="e">
        <f ca="1">_xll.RiskPercentile(S$4,$A44)</f>
        <v>#NAME?</v>
      </c>
      <c r="T44" s="377" t="e">
        <f ca="1">_xll.RiskPercentile(T$4,$A44)</f>
        <v>#NAME?</v>
      </c>
      <c r="U44" s="377" t="e">
        <f ca="1">_xll.RiskPercentile(U$4,$A44)</f>
        <v>#NAME?</v>
      </c>
      <c r="V44" s="377" t="e">
        <f ca="1">_xll.RiskPercentile(V$4,$A44)</f>
        <v>#NAME?</v>
      </c>
      <c r="W44" s="377" t="e">
        <f ca="1">_xll.RiskPercentile(W$4,$A44)</f>
        <v>#NAME?</v>
      </c>
      <c r="X44" s="377" t="e">
        <f ca="1">_xll.RiskPercentile(X$4,$A44)</f>
        <v>#NAME?</v>
      </c>
      <c r="Y44" s="377" t="e">
        <f ca="1">_xll.RiskPercentile(Y$4,$A44)</f>
        <v>#NAME?</v>
      </c>
      <c r="Z44" s="377" t="e">
        <f ca="1">_xll.RiskPercentile(Z$4,$A44)</f>
        <v>#NAME?</v>
      </c>
      <c r="AA44" s="377" t="e">
        <f ca="1">_xll.RiskPercentile(AA$4,$A44)</f>
        <v>#NAME?</v>
      </c>
      <c r="AB44" s="377" t="e">
        <f ca="1">_xll.RiskPercentile(AB$4,$A44)</f>
        <v>#NAME?</v>
      </c>
      <c r="AC44" s="377" t="e">
        <f ca="1">_xll.RiskPercentile(AC$4,$A44)</f>
        <v>#NAME?</v>
      </c>
    </row>
    <row r="45" spans="1:29" x14ac:dyDescent="0.25">
      <c r="A45" s="376">
        <v>0.15000000000000005</v>
      </c>
      <c r="C45" s="377" t="e">
        <f ca="1">_xll.RiskPercentile(C$4,$A45)</f>
        <v>#NAME?</v>
      </c>
      <c r="D45" s="377" t="e">
        <f ca="1">_xll.RiskPercentile(D$4,$A45)</f>
        <v>#NAME?</v>
      </c>
      <c r="E45" s="377" t="e">
        <f ca="1">_xll.RiskPercentile(E$4,$A45)</f>
        <v>#NAME?</v>
      </c>
      <c r="F45" s="377" t="e">
        <f ca="1">_xll.RiskPercentile(F$4,$A45)</f>
        <v>#NAME?</v>
      </c>
      <c r="G45" s="377" t="e">
        <f ca="1">_xll.RiskPercentile(G$4,$A45)</f>
        <v>#NAME?</v>
      </c>
      <c r="H45" s="377" t="e">
        <f ca="1">_xll.RiskPercentile(H$4,$A45)</f>
        <v>#NAME?</v>
      </c>
      <c r="I45" s="377" t="e">
        <f ca="1">_xll.RiskPercentile(I$4,$A45)</f>
        <v>#NAME?</v>
      </c>
      <c r="J45" s="377" t="e">
        <f ca="1">_xll.RiskPercentile(J$4,$A45)</f>
        <v>#NAME?</v>
      </c>
      <c r="K45" s="377" t="e">
        <f ca="1">_xll.RiskPercentile(K$4,$A45)</f>
        <v>#NAME?</v>
      </c>
      <c r="L45" s="377" t="e">
        <f ca="1">_xll.RiskPercentile(L$4,$A45)</f>
        <v>#NAME?</v>
      </c>
      <c r="M45" s="377" t="e">
        <f ca="1">_xll.RiskPercentile(M$4,$A45)</f>
        <v>#NAME?</v>
      </c>
      <c r="N45" s="377" t="e">
        <f ca="1">_xll.RiskPercentile(N$4,$A45)</f>
        <v>#NAME?</v>
      </c>
      <c r="O45" s="377" t="e">
        <f ca="1">_xll.RiskPercentile(O$4,$A45)</f>
        <v>#NAME?</v>
      </c>
      <c r="P45" s="377" t="e">
        <f ca="1">_xll.RiskPercentile(P$4,$A45)</f>
        <v>#NAME?</v>
      </c>
      <c r="Q45" s="377" t="e">
        <f ca="1">_xll.RiskPercentile(Q$4,$A45)</f>
        <v>#NAME?</v>
      </c>
      <c r="R45" s="377" t="e">
        <f ca="1">_xll.RiskPercentile(R$4,$A45)</f>
        <v>#NAME?</v>
      </c>
      <c r="S45" s="377" t="e">
        <f ca="1">_xll.RiskPercentile(S$4,$A45)</f>
        <v>#NAME?</v>
      </c>
      <c r="T45" s="377" t="e">
        <f ca="1">_xll.RiskPercentile(T$4,$A45)</f>
        <v>#NAME?</v>
      </c>
      <c r="U45" s="377" t="e">
        <f ca="1">_xll.RiskPercentile(U$4,$A45)</f>
        <v>#NAME?</v>
      </c>
      <c r="V45" s="377" t="e">
        <f ca="1">_xll.RiskPercentile(V$4,$A45)</f>
        <v>#NAME?</v>
      </c>
      <c r="W45" s="377" t="e">
        <f ca="1">_xll.RiskPercentile(W$4,$A45)</f>
        <v>#NAME?</v>
      </c>
      <c r="X45" s="377" t="e">
        <f ca="1">_xll.RiskPercentile(X$4,$A45)</f>
        <v>#NAME?</v>
      </c>
      <c r="Y45" s="377" t="e">
        <f ca="1">_xll.RiskPercentile(Y$4,$A45)</f>
        <v>#NAME?</v>
      </c>
      <c r="Z45" s="377" t="e">
        <f ca="1">_xll.RiskPercentile(Z$4,$A45)</f>
        <v>#NAME?</v>
      </c>
      <c r="AA45" s="377" t="e">
        <f ca="1">_xll.RiskPercentile(AA$4,$A45)</f>
        <v>#NAME?</v>
      </c>
      <c r="AB45" s="377" t="e">
        <f ca="1">_xll.RiskPercentile(AB$4,$A45)</f>
        <v>#NAME?</v>
      </c>
      <c r="AC45" s="377" t="e">
        <f ca="1">_xll.RiskPercentile(AC$4,$A45)</f>
        <v>#NAME?</v>
      </c>
    </row>
    <row r="46" spans="1:29" x14ac:dyDescent="0.25">
      <c r="A46" s="376">
        <v>0.15500000000000005</v>
      </c>
      <c r="C46" s="377" t="e">
        <f ca="1">_xll.RiskPercentile(C$4,$A46)</f>
        <v>#NAME?</v>
      </c>
      <c r="D46" s="377" t="e">
        <f ca="1">_xll.RiskPercentile(D$4,$A46)</f>
        <v>#NAME?</v>
      </c>
      <c r="E46" s="377" t="e">
        <f ca="1">_xll.RiskPercentile(E$4,$A46)</f>
        <v>#NAME?</v>
      </c>
      <c r="F46" s="377" t="e">
        <f ca="1">_xll.RiskPercentile(F$4,$A46)</f>
        <v>#NAME?</v>
      </c>
      <c r="G46" s="377" t="e">
        <f ca="1">_xll.RiskPercentile(G$4,$A46)</f>
        <v>#NAME?</v>
      </c>
      <c r="H46" s="377" t="e">
        <f ca="1">_xll.RiskPercentile(H$4,$A46)</f>
        <v>#NAME?</v>
      </c>
      <c r="I46" s="377" t="e">
        <f ca="1">_xll.RiskPercentile(I$4,$A46)</f>
        <v>#NAME?</v>
      </c>
      <c r="J46" s="377" t="e">
        <f ca="1">_xll.RiskPercentile(J$4,$A46)</f>
        <v>#NAME?</v>
      </c>
      <c r="K46" s="377" t="e">
        <f ca="1">_xll.RiskPercentile(K$4,$A46)</f>
        <v>#NAME?</v>
      </c>
      <c r="L46" s="377" t="e">
        <f ca="1">_xll.RiskPercentile(L$4,$A46)</f>
        <v>#NAME?</v>
      </c>
      <c r="M46" s="377" t="e">
        <f ca="1">_xll.RiskPercentile(M$4,$A46)</f>
        <v>#NAME?</v>
      </c>
      <c r="N46" s="377" t="e">
        <f ca="1">_xll.RiskPercentile(N$4,$A46)</f>
        <v>#NAME?</v>
      </c>
      <c r="O46" s="377" t="e">
        <f ca="1">_xll.RiskPercentile(O$4,$A46)</f>
        <v>#NAME?</v>
      </c>
      <c r="P46" s="377" t="e">
        <f ca="1">_xll.RiskPercentile(P$4,$A46)</f>
        <v>#NAME?</v>
      </c>
      <c r="Q46" s="377" t="e">
        <f ca="1">_xll.RiskPercentile(Q$4,$A46)</f>
        <v>#NAME?</v>
      </c>
      <c r="R46" s="377" t="e">
        <f ca="1">_xll.RiskPercentile(R$4,$A46)</f>
        <v>#NAME?</v>
      </c>
      <c r="S46" s="377" t="e">
        <f ca="1">_xll.RiskPercentile(S$4,$A46)</f>
        <v>#NAME?</v>
      </c>
      <c r="T46" s="377" t="e">
        <f ca="1">_xll.RiskPercentile(T$4,$A46)</f>
        <v>#NAME?</v>
      </c>
      <c r="U46" s="377" t="e">
        <f ca="1">_xll.RiskPercentile(U$4,$A46)</f>
        <v>#NAME?</v>
      </c>
      <c r="V46" s="377" t="e">
        <f ca="1">_xll.RiskPercentile(V$4,$A46)</f>
        <v>#NAME?</v>
      </c>
      <c r="W46" s="377" t="e">
        <f ca="1">_xll.RiskPercentile(W$4,$A46)</f>
        <v>#NAME?</v>
      </c>
      <c r="X46" s="377" t="e">
        <f ca="1">_xll.RiskPercentile(X$4,$A46)</f>
        <v>#NAME?</v>
      </c>
      <c r="Y46" s="377" t="e">
        <f ca="1">_xll.RiskPercentile(Y$4,$A46)</f>
        <v>#NAME?</v>
      </c>
      <c r="Z46" s="377" t="e">
        <f ca="1">_xll.RiskPercentile(Z$4,$A46)</f>
        <v>#NAME?</v>
      </c>
      <c r="AA46" s="377" t="e">
        <f ca="1">_xll.RiskPercentile(AA$4,$A46)</f>
        <v>#NAME?</v>
      </c>
      <c r="AB46" s="377" t="e">
        <f ca="1">_xll.RiskPercentile(AB$4,$A46)</f>
        <v>#NAME?</v>
      </c>
      <c r="AC46" s="377" t="e">
        <f ca="1">_xll.RiskPercentile(AC$4,$A46)</f>
        <v>#NAME?</v>
      </c>
    </row>
    <row r="47" spans="1:29" x14ac:dyDescent="0.25">
      <c r="A47" s="376">
        <v>0.16000000000000006</v>
      </c>
      <c r="C47" s="377" t="e">
        <f ca="1">_xll.RiskPercentile(C$4,$A47)</f>
        <v>#NAME?</v>
      </c>
      <c r="D47" s="377" t="e">
        <f ca="1">_xll.RiskPercentile(D$4,$A47)</f>
        <v>#NAME?</v>
      </c>
      <c r="E47" s="377" t="e">
        <f ca="1">_xll.RiskPercentile(E$4,$A47)</f>
        <v>#NAME?</v>
      </c>
      <c r="F47" s="377" t="e">
        <f ca="1">_xll.RiskPercentile(F$4,$A47)</f>
        <v>#NAME?</v>
      </c>
      <c r="G47" s="377" t="e">
        <f ca="1">_xll.RiskPercentile(G$4,$A47)</f>
        <v>#NAME?</v>
      </c>
      <c r="H47" s="377" t="e">
        <f ca="1">_xll.RiskPercentile(H$4,$A47)</f>
        <v>#NAME?</v>
      </c>
      <c r="I47" s="377" t="e">
        <f ca="1">_xll.RiskPercentile(I$4,$A47)</f>
        <v>#NAME?</v>
      </c>
      <c r="J47" s="377" t="e">
        <f ca="1">_xll.RiskPercentile(J$4,$A47)</f>
        <v>#NAME?</v>
      </c>
      <c r="K47" s="377" t="e">
        <f ca="1">_xll.RiskPercentile(K$4,$A47)</f>
        <v>#NAME?</v>
      </c>
      <c r="L47" s="377" t="e">
        <f ca="1">_xll.RiskPercentile(L$4,$A47)</f>
        <v>#NAME?</v>
      </c>
      <c r="M47" s="377" t="e">
        <f ca="1">_xll.RiskPercentile(M$4,$A47)</f>
        <v>#NAME?</v>
      </c>
      <c r="N47" s="377" t="e">
        <f ca="1">_xll.RiskPercentile(N$4,$A47)</f>
        <v>#NAME?</v>
      </c>
      <c r="O47" s="377" t="e">
        <f ca="1">_xll.RiskPercentile(O$4,$A47)</f>
        <v>#NAME?</v>
      </c>
      <c r="P47" s="377" t="e">
        <f ca="1">_xll.RiskPercentile(P$4,$A47)</f>
        <v>#NAME?</v>
      </c>
      <c r="Q47" s="377" t="e">
        <f ca="1">_xll.RiskPercentile(Q$4,$A47)</f>
        <v>#NAME?</v>
      </c>
      <c r="R47" s="377" t="e">
        <f ca="1">_xll.RiskPercentile(R$4,$A47)</f>
        <v>#NAME?</v>
      </c>
      <c r="S47" s="377" t="e">
        <f ca="1">_xll.RiskPercentile(S$4,$A47)</f>
        <v>#NAME?</v>
      </c>
      <c r="T47" s="377" t="e">
        <f ca="1">_xll.RiskPercentile(T$4,$A47)</f>
        <v>#NAME?</v>
      </c>
      <c r="U47" s="377" t="e">
        <f ca="1">_xll.RiskPercentile(U$4,$A47)</f>
        <v>#NAME?</v>
      </c>
      <c r="V47" s="377" t="e">
        <f ca="1">_xll.RiskPercentile(V$4,$A47)</f>
        <v>#NAME?</v>
      </c>
      <c r="W47" s="377" t="e">
        <f ca="1">_xll.RiskPercentile(W$4,$A47)</f>
        <v>#NAME?</v>
      </c>
      <c r="X47" s="377" t="e">
        <f ca="1">_xll.RiskPercentile(X$4,$A47)</f>
        <v>#NAME?</v>
      </c>
      <c r="Y47" s="377" t="e">
        <f ca="1">_xll.RiskPercentile(Y$4,$A47)</f>
        <v>#NAME?</v>
      </c>
      <c r="Z47" s="377" t="e">
        <f ca="1">_xll.RiskPercentile(Z$4,$A47)</f>
        <v>#NAME?</v>
      </c>
      <c r="AA47" s="377" t="e">
        <f ca="1">_xll.RiskPercentile(AA$4,$A47)</f>
        <v>#NAME?</v>
      </c>
      <c r="AB47" s="377" t="e">
        <f ca="1">_xll.RiskPercentile(AB$4,$A47)</f>
        <v>#NAME?</v>
      </c>
      <c r="AC47" s="377" t="e">
        <f ca="1">_xll.RiskPercentile(AC$4,$A47)</f>
        <v>#NAME?</v>
      </c>
    </row>
    <row r="48" spans="1:29" x14ac:dyDescent="0.25">
      <c r="A48" s="376">
        <v>0.16500000000000006</v>
      </c>
      <c r="C48" s="377" t="e">
        <f ca="1">_xll.RiskPercentile(C$4,$A48)</f>
        <v>#NAME?</v>
      </c>
      <c r="D48" s="377" t="e">
        <f ca="1">_xll.RiskPercentile(D$4,$A48)</f>
        <v>#NAME?</v>
      </c>
      <c r="E48" s="377" t="e">
        <f ca="1">_xll.RiskPercentile(E$4,$A48)</f>
        <v>#NAME?</v>
      </c>
      <c r="F48" s="377" t="e">
        <f ca="1">_xll.RiskPercentile(F$4,$A48)</f>
        <v>#NAME?</v>
      </c>
      <c r="G48" s="377" t="e">
        <f ca="1">_xll.RiskPercentile(G$4,$A48)</f>
        <v>#NAME?</v>
      </c>
      <c r="H48" s="377" t="e">
        <f ca="1">_xll.RiskPercentile(H$4,$A48)</f>
        <v>#NAME?</v>
      </c>
      <c r="I48" s="377" t="e">
        <f ca="1">_xll.RiskPercentile(I$4,$A48)</f>
        <v>#NAME?</v>
      </c>
      <c r="J48" s="377" t="e">
        <f ca="1">_xll.RiskPercentile(J$4,$A48)</f>
        <v>#NAME?</v>
      </c>
      <c r="K48" s="377" t="e">
        <f ca="1">_xll.RiskPercentile(K$4,$A48)</f>
        <v>#NAME?</v>
      </c>
      <c r="L48" s="377" t="e">
        <f ca="1">_xll.RiskPercentile(L$4,$A48)</f>
        <v>#NAME?</v>
      </c>
      <c r="M48" s="377" t="e">
        <f ca="1">_xll.RiskPercentile(M$4,$A48)</f>
        <v>#NAME?</v>
      </c>
      <c r="N48" s="377" t="e">
        <f ca="1">_xll.RiskPercentile(N$4,$A48)</f>
        <v>#NAME?</v>
      </c>
      <c r="O48" s="377" t="e">
        <f ca="1">_xll.RiskPercentile(O$4,$A48)</f>
        <v>#NAME?</v>
      </c>
      <c r="P48" s="377" t="e">
        <f ca="1">_xll.RiskPercentile(P$4,$A48)</f>
        <v>#NAME?</v>
      </c>
      <c r="Q48" s="377" t="e">
        <f ca="1">_xll.RiskPercentile(Q$4,$A48)</f>
        <v>#NAME?</v>
      </c>
      <c r="R48" s="377" t="e">
        <f ca="1">_xll.RiskPercentile(R$4,$A48)</f>
        <v>#NAME?</v>
      </c>
      <c r="S48" s="377" t="e">
        <f ca="1">_xll.RiskPercentile(S$4,$A48)</f>
        <v>#NAME?</v>
      </c>
      <c r="T48" s="377" t="e">
        <f ca="1">_xll.RiskPercentile(T$4,$A48)</f>
        <v>#NAME?</v>
      </c>
      <c r="U48" s="377" t="e">
        <f ca="1">_xll.RiskPercentile(U$4,$A48)</f>
        <v>#NAME?</v>
      </c>
      <c r="V48" s="377" t="e">
        <f ca="1">_xll.RiskPercentile(V$4,$A48)</f>
        <v>#NAME?</v>
      </c>
      <c r="W48" s="377" t="e">
        <f ca="1">_xll.RiskPercentile(W$4,$A48)</f>
        <v>#NAME?</v>
      </c>
      <c r="X48" s="377" t="e">
        <f ca="1">_xll.RiskPercentile(X$4,$A48)</f>
        <v>#NAME?</v>
      </c>
      <c r="Y48" s="377" t="e">
        <f ca="1">_xll.RiskPercentile(Y$4,$A48)</f>
        <v>#NAME?</v>
      </c>
      <c r="Z48" s="377" t="e">
        <f ca="1">_xll.RiskPercentile(Z$4,$A48)</f>
        <v>#NAME?</v>
      </c>
      <c r="AA48" s="377" t="e">
        <f ca="1">_xll.RiskPercentile(AA$4,$A48)</f>
        <v>#NAME?</v>
      </c>
      <c r="AB48" s="377" t="e">
        <f ca="1">_xll.RiskPercentile(AB$4,$A48)</f>
        <v>#NAME?</v>
      </c>
      <c r="AC48" s="377" t="e">
        <f ca="1">_xll.RiskPercentile(AC$4,$A48)</f>
        <v>#NAME?</v>
      </c>
    </row>
    <row r="49" spans="1:29" x14ac:dyDescent="0.25">
      <c r="A49" s="376">
        <v>0.17000000000000007</v>
      </c>
      <c r="C49" s="377" t="e">
        <f ca="1">_xll.RiskPercentile(C$4,$A49)</f>
        <v>#NAME?</v>
      </c>
      <c r="D49" s="377" t="e">
        <f ca="1">_xll.RiskPercentile(D$4,$A49)</f>
        <v>#NAME?</v>
      </c>
      <c r="E49" s="377" t="e">
        <f ca="1">_xll.RiskPercentile(E$4,$A49)</f>
        <v>#NAME?</v>
      </c>
      <c r="F49" s="377" t="e">
        <f ca="1">_xll.RiskPercentile(F$4,$A49)</f>
        <v>#NAME?</v>
      </c>
      <c r="G49" s="377" t="e">
        <f ca="1">_xll.RiskPercentile(G$4,$A49)</f>
        <v>#NAME?</v>
      </c>
      <c r="H49" s="377" t="e">
        <f ca="1">_xll.RiskPercentile(H$4,$A49)</f>
        <v>#NAME?</v>
      </c>
      <c r="I49" s="377" t="e">
        <f ca="1">_xll.RiskPercentile(I$4,$A49)</f>
        <v>#NAME?</v>
      </c>
      <c r="J49" s="377" t="e">
        <f ca="1">_xll.RiskPercentile(J$4,$A49)</f>
        <v>#NAME?</v>
      </c>
      <c r="K49" s="377" t="e">
        <f ca="1">_xll.RiskPercentile(K$4,$A49)</f>
        <v>#NAME?</v>
      </c>
      <c r="L49" s="377" t="e">
        <f ca="1">_xll.RiskPercentile(L$4,$A49)</f>
        <v>#NAME?</v>
      </c>
      <c r="M49" s="377" t="e">
        <f ca="1">_xll.RiskPercentile(M$4,$A49)</f>
        <v>#NAME?</v>
      </c>
      <c r="N49" s="377" t="e">
        <f ca="1">_xll.RiskPercentile(N$4,$A49)</f>
        <v>#NAME?</v>
      </c>
      <c r="O49" s="377" t="e">
        <f ca="1">_xll.RiskPercentile(O$4,$A49)</f>
        <v>#NAME?</v>
      </c>
      <c r="P49" s="377" t="e">
        <f ca="1">_xll.RiskPercentile(P$4,$A49)</f>
        <v>#NAME?</v>
      </c>
      <c r="Q49" s="377" t="e">
        <f ca="1">_xll.RiskPercentile(Q$4,$A49)</f>
        <v>#NAME?</v>
      </c>
      <c r="R49" s="377" t="e">
        <f ca="1">_xll.RiskPercentile(R$4,$A49)</f>
        <v>#NAME?</v>
      </c>
      <c r="S49" s="377" t="e">
        <f ca="1">_xll.RiskPercentile(S$4,$A49)</f>
        <v>#NAME?</v>
      </c>
      <c r="T49" s="377" t="e">
        <f ca="1">_xll.RiskPercentile(T$4,$A49)</f>
        <v>#NAME?</v>
      </c>
      <c r="U49" s="377" t="e">
        <f ca="1">_xll.RiskPercentile(U$4,$A49)</f>
        <v>#NAME?</v>
      </c>
      <c r="V49" s="377" t="e">
        <f ca="1">_xll.RiskPercentile(V$4,$A49)</f>
        <v>#NAME?</v>
      </c>
      <c r="W49" s="377" t="e">
        <f ca="1">_xll.RiskPercentile(W$4,$A49)</f>
        <v>#NAME?</v>
      </c>
      <c r="X49" s="377" t="e">
        <f ca="1">_xll.RiskPercentile(X$4,$A49)</f>
        <v>#NAME?</v>
      </c>
      <c r="Y49" s="377" t="e">
        <f ca="1">_xll.RiskPercentile(Y$4,$A49)</f>
        <v>#NAME?</v>
      </c>
      <c r="Z49" s="377" t="e">
        <f ca="1">_xll.RiskPercentile(Z$4,$A49)</f>
        <v>#NAME?</v>
      </c>
      <c r="AA49" s="377" t="e">
        <f ca="1">_xll.RiskPercentile(AA$4,$A49)</f>
        <v>#NAME?</v>
      </c>
      <c r="AB49" s="377" t="e">
        <f ca="1">_xll.RiskPercentile(AB$4,$A49)</f>
        <v>#NAME?</v>
      </c>
      <c r="AC49" s="377" t="e">
        <f ca="1">_xll.RiskPercentile(AC$4,$A49)</f>
        <v>#NAME?</v>
      </c>
    </row>
    <row r="50" spans="1:29" x14ac:dyDescent="0.25">
      <c r="A50" s="376">
        <v>0.17500000000000007</v>
      </c>
      <c r="C50" s="377" t="e">
        <f ca="1">_xll.RiskPercentile(C$4,$A50)</f>
        <v>#NAME?</v>
      </c>
      <c r="D50" s="377" t="e">
        <f ca="1">_xll.RiskPercentile(D$4,$A50)</f>
        <v>#NAME?</v>
      </c>
      <c r="E50" s="377" t="e">
        <f ca="1">_xll.RiskPercentile(E$4,$A50)</f>
        <v>#NAME?</v>
      </c>
      <c r="F50" s="377" t="e">
        <f ca="1">_xll.RiskPercentile(F$4,$A50)</f>
        <v>#NAME?</v>
      </c>
      <c r="G50" s="377" t="e">
        <f ca="1">_xll.RiskPercentile(G$4,$A50)</f>
        <v>#NAME?</v>
      </c>
      <c r="H50" s="377" t="e">
        <f ca="1">_xll.RiskPercentile(H$4,$A50)</f>
        <v>#NAME?</v>
      </c>
      <c r="I50" s="377" t="e">
        <f ca="1">_xll.RiskPercentile(I$4,$A50)</f>
        <v>#NAME?</v>
      </c>
      <c r="J50" s="377" t="e">
        <f ca="1">_xll.RiskPercentile(J$4,$A50)</f>
        <v>#NAME?</v>
      </c>
      <c r="K50" s="377" t="e">
        <f ca="1">_xll.RiskPercentile(K$4,$A50)</f>
        <v>#NAME?</v>
      </c>
      <c r="L50" s="377" t="e">
        <f ca="1">_xll.RiskPercentile(L$4,$A50)</f>
        <v>#NAME?</v>
      </c>
      <c r="M50" s="377" t="e">
        <f ca="1">_xll.RiskPercentile(M$4,$A50)</f>
        <v>#NAME?</v>
      </c>
      <c r="N50" s="377" t="e">
        <f ca="1">_xll.RiskPercentile(N$4,$A50)</f>
        <v>#NAME?</v>
      </c>
      <c r="O50" s="377" t="e">
        <f ca="1">_xll.RiskPercentile(O$4,$A50)</f>
        <v>#NAME?</v>
      </c>
      <c r="P50" s="377" t="e">
        <f ca="1">_xll.RiskPercentile(P$4,$A50)</f>
        <v>#NAME?</v>
      </c>
      <c r="Q50" s="377" t="e">
        <f ca="1">_xll.RiskPercentile(Q$4,$A50)</f>
        <v>#NAME?</v>
      </c>
      <c r="R50" s="377" t="e">
        <f ca="1">_xll.RiskPercentile(R$4,$A50)</f>
        <v>#NAME?</v>
      </c>
      <c r="S50" s="377" t="e">
        <f ca="1">_xll.RiskPercentile(S$4,$A50)</f>
        <v>#NAME?</v>
      </c>
      <c r="T50" s="377" t="e">
        <f ca="1">_xll.RiskPercentile(T$4,$A50)</f>
        <v>#NAME?</v>
      </c>
      <c r="U50" s="377" t="e">
        <f ca="1">_xll.RiskPercentile(U$4,$A50)</f>
        <v>#NAME?</v>
      </c>
      <c r="V50" s="377" t="e">
        <f ca="1">_xll.RiskPercentile(V$4,$A50)</f>
        <v>#NAME?</v>
      </c>
      <c r="W50" s="377" t="e">
        <f ca="1">_xll.RiskPercentile(W$4,$A50)</f>
        <v>#NAME?</v>
      </c>
      <c r="X50" s="377" t="e">
        <f ca="1">_xll.RiskPercentile(X$4,$A50)</f>
        <v>#NAME?</v>
      </c>
      <c r="Y50" s="377" t="e">
        <f ca="1">_xll.RiskPercentile(Y$4,$A50)</f>
        <v>#NAME?</v>
      </c>
      <c r="Z50" s="377" t="e">
        <f ca="1">_xll.RiskPercentile(Z$4,$A50)</f>
        <v>#NAME?</v>
      </c>
      <c r="AA50" s="377" t="e">
        <f ca="1">_xll.RiskPercentile(AA$4,$A50)</f>
        <v>#NAME?</v>
      </c>
      <c r="AB50" s="377" t="e">
        <f ca="1">_xll.RiskPercentile(AB$4,$A50)</f>
        <v>#NAME?</v>
      </c>
      <c r="AC50" s="377" t="e">
        <f ca="1">_xll.RiskPercentile(AC$4,$A50)</f>
        <v>#NAME?</v>
      </c>
    </row>
    <row r="51" spans="1:29" x14ac:dyDescent="0.25">
      <c r="A51" s="376">
        <v>0.18000000000000008</v>
      </c>
      <c r="C51" s="377" t="e">
        <f ca="1">_xll.RiskPercentile(C$4,$A51)</f>
        <v>#NAME?</v>
      </c>
      <c r="D51" s="377" t="e">
        <f ca="1">_xll.RiskPercentile(D$4,$A51)</f>
        <v>#NAME?</v>
      </c>
      <c r="E51" s="377" t="e">
        <f ca="1">_xll.RiskPercentile(E$4,$A51)</f>
        <v>#NAME?</v>
      </c>
      <c r="F51" s="377" t="e">
        <f ca="1">_xll.RiskPercentile(F$4,$A51)</f>
        <v>#NAME?</v>
      </c>
      <c r="G51" s="377" t="e">
        <f ca="1">_xll.RiskPercentile(G$4,$A51)</f>
        <v>#NAME?</v>
      </c>
      <c r="H51" s="377" t="e">
        <f ca="1">_xll.RiskPercentile(H$4,$A51)</f>
        <v>#NAME?</v>
      </c>
      <c r="I51" s="377" t="e">
        <f ca="1">_xll.RiskPercentile(I$4,$A51)</f>
        <v>#NAME?</v>
      </c>
      <c r="J51" s="377" t="e">
        <f ca="1">_xll.RiskPercentile(J$4,$A51)</f>
        <v>#NAME?</v>
      </c>
      <c r="K51" s="377" t="e">
        <f ca="1">_xll.RiskPercentile(K$4,$A51)</f>
        <v>#NAME?</v>
      </c>
      <c r="L51" s="377" t="e">
        <f ca="1">_xll.RiskPercentile(L$4,$A51)</f>
        <v>#NAME?</v>
      </c>
      <c r="M51" s="377" t="e">
        <f ca="1">_xll.RiskPercentile(M$4,$A51)</f>
        <v>#NAME?</v>
      </c>
      <c r="N51" s="377" t="e">
        <f ca="1">_xll.RiskPercentile(N$4,$A51)</f>
        <v>#NAME?</v>
      </c>
      <c r="O51" s="377" t="e">
        <f ca="1">_xll.RiskPercentile(O$4,$A51)</f>
        <v>#NAME?</v>
      </c>
      <c r="P51" s="377" t="e">
        <f ca="1">_xll.RiskPercentile(P$4,$A51)</f>
        <v>#NAME?</v>
      </c>
      <c r="Q51" s="377" t="e">
        <f ca="1">_xll.RiskPercentile(Q$4,$A51)</f>
        <v>#NAME?</v>
      </c>
      <c r="R51" s="377" t="e">
        <f ca="1">_xll.RiskPercentile(R$4,$A51)</f>
        <v>#NAME?</v>
      </c>
      <c r="S51" s="377" t="e">
        <f ca="1">_xll.RiskPercentile(S$4,$A51)</f>
        <v>#NAME?</v>
      </c>
      <c r="T51" s="377" t="e">
        <f ca="1">_xll.RiskPercentile(T$4,$A51)</f>
        <v>#NAME?</v>
      </c>
      <c r="U51" s="377" t="e">
        <f ca="1">_xll.RiskPercentile(U$4,$A51)</f>
        <v>#NAME?</v>
      </c>
      <c r="V51" s="377" t="e">
        <f ca="1">_xll.RiskPercentile(V$4,$A51)</f>
        <v>#NAME?</v>
      </c>
      <c r="W51" s="377" t="e">
        <f ca="1">_xll.RiskPercentile(W$4,$A51)</f>
        <v>#NAME?</v>
      </c>
      <c r="X51" s="377" t="e">
        <f ca="1">_xll.RiskPercentile(X$4,$A51)</f>
        <v>#NAME?</v>
      </c>
      <c r="Y51" s="377" t="e">
        <f ca="1">_xll.RiskPercentile(Y$4,$A51)</f>
        <v>#NAME?</v>
      </c>
      <c r="Z51" s="377" t="e">
        <f ca="1">_xll.RiskPercentile(Z$4,$A51)</f>
        <v>#NAME?</v>
      </c>
      <c r="AA51" s="377" t="e">
        <f ca="1">_xll.RiskPercentile(AA$4,$A51)</f>
        <v>#NAME?</v>
      </c>
      <c r="AB51" s="377" t="e">
        <f ca="1">_xll.RiskPercentile(AB$4,$A51)</f>
        <v>#NAME?</v>
      </c>
      <c r="AC51" s="377" t="e">
        <f ca="1">_xll.RiskPercentile(AC$4,$A51)</f>
        <v>#NAME?</v>
      </c>
    </row>
    <row r="52" spans="1:29" x14ac:dyDescent="0.25">
      <c r="A52" s="376">
        <v>0.18500000000000008</v>
      </c>
      <c r="C52" s="377" t="e">
        <f ca="1">_xll.RiskPercentile(C$4,$A52)</f>
        <v>#NAME?</v>
      </c>
      <c r="D52" s="377" t="e">
        <f ca="1">_xll.RiskPercentile(D$4,$A52)</f>
        <v>#NAME?</v>
      </c>
      <c r="E52" s="377" t="e">
        <f ca="1">_xll.RiskPercentile(E$4,$A52)</f>
        <v>#NAME?</v>
      </c>
      <c r="F52" s="377" t="e">
        <f ca="1">_xll.RiskPercentile(F$4,$A52)</f>
        <v>#NAME?</v>
      </c>
      <c r="G52" s="377" t="e">
        <f ca="1">_xll.RiskPercentile(G$4,$A52)</f>
        <v>#NAME?</v>
      </c>
      <c r="H52" s="377" t="e">
        <f ca="1">_xll.RiskPercentile(H$4,$A52)</f>
        <v>#NAME?</v>
      </c>
      <c r="I52" s="377" t="e">
        <f ca="1">_xll.RiskPercentile(I$4,$A52)</f>
        <v>#NAME?</v>
      </c>
      <c r="J52" s="377" t="e">
        <f ca="1">_xll.RiskPercentile(J$4,$A52)</f>
        <v>#NAME?</v>
      </c>
      <c r="K52" s="377" t="e">
        <f ca="1">_xll.RiskPercentile(K$4,$A52)</f>
        <v>#NAME?</v>
      </c>
      <c r="L52" s="377" t="e">
        <f ca="1">_xll.RiskPercentile(L$4,$A52)</f>
        <v>#NAME?</v>
      </c>
      <c r="M52" s="377" t="e">
        <f ca="1">_xll.RiskPercentile(M$4,$A52)</f>
        <v>#NAME?</v>
      </c>
      <c r="N52" s="377" t="e">
        <f ca="1">_xll.RiskPercentile(N$4,$A52)</f>
        <v>#NAME?</v>
      </c>
      <c r="O52" s="377" t="e">
        <f ca="1">_xll.RiskPercentile(O$4,$A52)</f>
        <v>#NAME?</v>
      </c>
      <c r="P52" s="377" t="e">
        <f ca="1">_xll.RiskPercentile(P$4,$A52)</f>
        <v>#NAME?</v>
      </c>
      <c r="Q52" s="377" t="e">
        <f ca="1">_xll.RiskPercentile(Q$4,$A52)</f>
        <v>#NAME?</v>
      </c>
      <c r="R52" s="377" t="e">
        <f ca="1">_xll.RiskPercentile(R$4,$A52)</f>
        <v>#NAME?</v>
      </c>
      <c r="S52" s="377" t="e">
        <f ca="1">_xll.RiskPercentile(S$4,$A52)</f>
        <v>#NAME?</v>
      </c>
      <c r="T52" s="377" t="e">
        <f ca="1">_xll.RiskPercentile(T$4,$A52)</f>
        <v>#NAME?</v>
      </c>
      <c r="U52" s="377" t="e">
        <f ca="1">_xll.RiskPercentile(U$4,$A52)</f>
        <v>#NAME?</v>
      </c>
      <c r="V52" s="377" t="e">
        <f ca="1">_xll.RiskPercentile(V$4,$A52)</f>
        <v>#NAME?</v>
      </c>
      <c r="W52" s="377" t="e">
        <f ca="1">_xll.RiskPercentile(W$4,$A52)</f>
        <v>#NAME?</v>
      </c>
      <c r="X52" s="377" t="e">
        <f ca="1">_xll.RiskPercentile(X$4,$A52)</f>
        <v>#NAME?</v>
      </c>
      <c r="Y52" s="377" t="e">
        <f ca="1">_xll.RiskPercentile(Y$4,$A52)</f>
        <v>#NAME?</v>
      </c>
      <c r="Z52" s="377" t="e">
        <f ca="1">_xll.RiskPercentile(Z$4,$A52)</f>
        <v>#NAME?</v>
      </c>
      <c r="AA52" s="377" t="e">
        <f ca="1">_xll.RiskPercentile(AA$4,$A52)</f>
        <v>#NAME?</v>
      </c>
      <c r="AB52" s="377" t="e">
        <f ca="1">_xll.RiskPercentile(AB$4,$A52)</f>
        <v>#NAME?</v>
      </c>
      <c r="AC52" s="377" t="e">
        <f ca="1">_xll.RiskPercentile(AC$4,$A52)</f>
        <v>#NAME?</v>
      </c>
    </row>
    <row r="53" spans="1:29" x14ac:dyDescent="0.25">
      <c r="A53" s="376">
        <v>0.19000000000000009</v>
      </c>
      <c r="C53" s="377" t="e">
        <f ca="1">_xll.RiskPercentile(C$4,$A53)</f>
        <v>#NAME?</v>
      </c>
      <c r="D53" s="377" t="e">
        <f ca="1">_xll.RiskPercentile(D$4,$A53)</f>
        <v>#NAME?</v>
      </c>
      <c r="E53" s="377" t="e">
        <f ca="1">_xll.RiskPercentile(E$4,$A53)</f>
        <v>#NAME?</v>
      </c>
      <c r="F53" s="377" t="e">
        <f ca="1">_xll.RiskPercentile(F$4,$A53)</f>
        <v>#NAME?</v>
      </c>
      <c r="G53" s="377" t="e">
        <f ca="1">_xll.RiskPercentile(G$4,$A53)</f>
        <v>#NAME?</v>
      </c>
      <c r="H53" s="377" t="e">
        <f ca="1">_xll.RiskPercentile(H$4,$A53)</f>
        <v>#NAME?</v>
      </c>
      <c r="I53" s="377" t="e">
        <f ca="1">_xll.RiskPercentile(I$4,$A53)</f>
        <v>#NAME?</v>
      </c>
      <c r="J53" s="377" t="e">
        <f ca="1">_xll.RiskPercentile(J$4,$A53)</f>
        <v>#NAME?</v>
      </c>
      <c r="K53" s="377" t="e">
        <f ca="1">_xll.RiskPercentile(K$4,$A53)</f>
        <v>#NAME?</v>
      </c>
      <c r="L53" s="377" t="e">
        <f ca="1">_xll.RiskPercentile(L$4,$A53)</f>
        <v>#NAME?</v>
      </c>
      <c r="M53" s="377" t="e">
        <f ca="1">_xll.RiskPercentile(M$4,$A53)</f>
        <v>#NAME?</v>
      </c>
      <c r="N53" s="377" t="e">
        <f ca="1">_xll.RiskPercentile(N$4,$A53)</f>
        <v>#NAME?</v>
      </c>
      <c r="O53" s="377" t="e">
        <f ca="1">_xll.RiskPercentile(O$4,$A53)</f>
        <v>#NAME?</v>
      </c>
      <c r="P53" s="377" t="e">
        <f ca="1">_xll.RiskPercentile(P$4,$A53)</f>
        <v>#NAME?</v>
      </c>
      <c r="Q53" s="377" t="e">
        <f ca="1">_xll.RiskPercentile(Q$4,$A53)</f>
        <v>#NAME?</v>
      </c>
      <c r="R53" s="377" t="e">
        <f ca="1">_xll.RiskPercentile(R$4,$A53)</f>
        <v>#NAME?</v>
      </c>
      <c r="S53" s="377" t="e">
        <f ca="1">_xll.RiskPercentile(S$4,$A53)</f>
        <v>#NAME?</v>
      </c>
      <c r="T53" s="377" t="e">
        <f ca="1">_xll.RiskPercentile(T$4,$A53)</f>
        <v>#NAME?</v>
      </c>
      <c r="U53" s="377" t="e">
        <f ca="1">_xll.RiskPercentile(U$4,$A53)</f>
        <v>#NAME?</v>
      </c>
      <c r="V53" s="377" t="e">
        <f ca="1">_xll.RiskPercentile(V$4,$A53)</f>
        <v>#NAME?</v>
      </c>
      <c r="W53" s="377" t="e">
        <f ca="1">_xll.RiskPercentile(W$4,$A53)</f>
        <v>#NAME?</v>
      </c>
      <c r="X53" s="377" t="e">
        <f ca="1">_xll.RiskPercentile(X$4,$A53)</f>
        <v>#NAME?</v>
      </c>
      <c r="Y53" s="377" t="e">
        <f ca="1">_xll.RiskPercentile(Y$4,$A53)</f>
        <v>#NAME?</v>
      </c>
      <c r="Z53" s="377" t="e">
        <f ca="1">_xll.RiskPercentile(Z$4,$A53)</f>
        <v>#NAME?</v>
      </c>
      <c r="AA53" s="377" t="e">
        <f ca="1">_xll.RiskPercentile(AA$4,$A53)</f>
        <v>#NAME?</v>
      </c>
      <c r="AB53" s="377" t="e">
        <f ca="1">_xll.RiskPercentile(AB$4,$A53)</f>
        <v>#NAME?</v>
      </c>
      <c r="AC53" s="377" t="e">
        <f ca="1">_xll.RiskPercentile(AC$4,$A53)</f>
        <v>#NAME?</v>
      </c>
    </row>
    <row r="54" spans="1:29" x14ac:dyDescent="0.25">
      <c r="A54" s="376">
        <v>0.19500000000000009</v>
      </c>
      <c r="C54" s="377" t="e">
        <f ca="1">_xll.RiskPercentile(C$4,$A54)</f>
        <v>#NAME?</v>
      </c>
      <c r="D54" s="377" t="e">
        <f ca="1">_xll.RiskPercentile(D$4,$A54)</f>
        <v>#NAME?</v>
      </c>
      <c r="E54" s="377" t="e">
        <f ca="1">_xll.RiskPercentile(E$4,$A54)</f>
        <v>#NAME?</v>
      </c>
      <c r="F54" s="377" t="e">
        <f ca="1">_xll.RiskPercentile(F$4,$A54)</f>
        <v>#NAME?</v>
      </c>
      <c r="G54" s="377" t="e">
        <f ca="1">_xll.RiskPercentile(G$4,$A54)</f>
        <v>#NAME?</v>
      </c>
      <c r="H54" s="377" t="e">
        <f ca="1">_xll.RiskPercentile(H$4,$A54)</f>
        <v>#NAME?</v>
      </c>
      <c r="I54" s="377" t="e">
        <f ca="1">_xll.RiskPercentile(I$4,$A54)</f>
        <v>#NAME?</v>
      </c>
      <c r="J54" s="377" t="e">
        <f ca="1">_xll.RiskPercentile(J$4,$A54)</f>
        <v>#NAME?</v>
      </c>
      <c r="K54" s="377" t="e">
        <f ca="1">_xll.RiskPercentile(K$4,$A54)</f>
        <v>#NAME?</v>
      </c>
      <c r="L54" s="377" t="e">
        <f ca="1">_xll.RiskPercentile(L$4,$A54)</f>
        <v>#NAME?</v>
      </c>
      <c r="M54" s="377" t="e">
        <f ca="1">_xll.RiskPercentile(M$4,$A54)</f>
        <v>#NAME?</v>
      </c>
      <c r="N54" s="377" t="e">
        <f ca="1">_xll.RiskPercentile(N$4,$A54)</f>
        <v>#NAME?</v>
      </c>
      <c r="O54" s="377" t="e">
        <f ca="1">_xll.RiskPercentile(O$4,$A54)</f>
        <v>#NAME?</v>
      </c>
      <c r="P54" s="377" t="e">
        <f ca="1">_xll.RiskPercentile(P$4,$A54)</f>
        <v>#NAME?</v>
      </c>
      <c r="Q54" s="377" t="e">
        <f ca="1">_xll.RiskPercentile(Q$4,$A54)</f>
        <v>#NAME?</v>
      </c>
      <c r="R54" s="377" t="e">
        <f ca="1">_xll.RiskPercentile(R$4,$A54)</f>
        <v>#NAME?</v>
      </c>
      <c r="S54" s="377" t="e">
        <f ca="1">_xll.RiskPercentile(S$4,$A54)</f>
        <v>#NAME?</v>
      </c>
      <c r="T54" s="377" t="e">
        <f ca="1">_xll.RiskPercentile(T$4,$A54)</f>
        <v>#NAME?</v>
      </c>
      <c r="U54" s="377" t="e">
        <f ca="1">_xll.RiskPercentile(U$4,$A54)</f>
        <v>#NAME?</v>
      </c>
      <c r="V54" s="377" t="e">
        <f ca="1">_xll.RiskPercentile(V$4,$A54)</f>
        <v>#NAME?</v>
      </c>
      <c r="W54" s="377" t="e">
        <f ca="1">_xll.RiskPercentile(W$4,$A54)</f>
        <v>#NAME?</v>
      </c>
      <c r="X54" s="377" t="e">
        <f ca="1">_xll.RiskPercentile(X$4,$A54)</f>
        <v>#NAME?</v>
      </c>
      <c r="Y54" s="377" t="e">
        <f ca="1">_xll.RiskPercentile(Y$4,$A54)</f>
        <v>#NAME?</v>
      </c>
      <c r="Z54" s="377" t="e">
        <f ca="1">_xll.RiskPercentile(Z$4,$A54)</f>
        <v>#NAME?</v>
      </c>
      <c r="AA54" s="377" t="e">
        <f ca="1">_xll.RiskPercentile(AA$4,$A54)</f>
        <v>#NAME?</v>
      </c>
      <c r="AB54" s="377" t="e">
        <f ca="1">_xll.RiskPercentile(AB$4,$A54)</f>
        <v>#NAME?</v>
      </c>
      <c r="AC54" s="377" t="e">
        <f ca="1">_xll.RiskPercentile(AC$4,$A54)</f>
        <v>#NAME?</v>
      </c>
    </row>
    <row r="55" spans="1:29" x14ac:dyDescent="0.25">
      <c r="A55" s="376">
        <v>0.20000000000000009</v>
      </c>
      <c r="C55" s="377" t="e">
        <f ca="1">_xll.RiskPercentile(C$4,$A55)</f>
        <v>#NAME?</v>
      </c>
      <c r="D55" s="377" t="e">
        <f ca="1">_xll.RiskPercentile(D$4,$A55)</f>
        <v>#NAME?</v>
      </c>
      <c r="E55" s="377" t="e">
        <f ca="1">_xll.RiskPercentile(E$4,$A55)</f>
        <v>#NAME?</v>
      </c>
      <c r="F55" s="377" t="e">
        <f ca="1">_xll.RiskPercentile(F$4,$A55)</f>
        <v>#NAME?</v>
      </c>
      <c r="G55" s="377" t="e">
        <f ca="1">_xll.RiskPercentile(G$4,$A55)</f>
        <v>#NAME?</v>
      </c>
      <c r="H55" s="377" t="e">
        <f ca="1">_xll.RiskPercentile(H$4,$A55)</f>
        <v>#NAME?</v>
      </c>
      <c r="I55" s="377" t="e">
        <f ca="1">_xll.RiskPercentile(I$4,$A55)</f>
        <v>#NAME?</v>
      </c>
      <c r="J55" s="377" t="e">
        <f ca="1">_xll.RiskPercentile(J$4,$A55)</f>
        <v>#NAME?</v>
      </c>
      <c r="K55" s="377" t="e">
        <f ca="1">_xll.RiskPercentile(K$4,$A55)</f>
        <v>#NAME?</v>
      </c>
      <c r="L55" s="377" t="e">
        <f ca="1">_xll.RiskPercentile(L$4,$A55)</f>
        <v>#NAME?</v>
      </c>
      <c r="M55" s="377" t="e">
        <f ca="1">_xll.RiskPercentile(M$4,$A55)</f>
        <v>#NAME?</v>
      </c>
      <c r="N55" s="377" t="e">
        <f ca="1">_xll.RiskPercentile(N$4,$A55)</f>
        <v>#NAME?</v>
      </c>
      <c r="O55" s="377" t="e">
        <f ca="1">_xll.RiskPercentile(O$4,$A55)</f>
        <v>#NAME?</v>
      </c>
      <c r="P55" s="377" t="e">
        <f ca="1">_xll.RiskPercentile(P$4,$A55)</f>
        <v>#NAME?</v>
      </c>
      <c r="Q55" s="377" t="e">
        <f ca="1">_xll.RiskPercentile(Q$4,$A55)</f>
        <v>#NAME?</v>
      </c>
      <c r="R55" s="377" t="e">
        <f ca="1">_xll.RiskPercentile(R$4,$A55)</f>
        <v>#NAME?</v>
      </c>
      <c r="S55" s="377" t="e">
        <f ca="1">_xll.RiskPercentile(S$4,$A55)</f>
        <v>#NAME?</v>
      </c>
      <c r="T55" s="377" t="e">
        <f ca="1">_xll.RiskPercentile(T$4,$A55)</f>
        <v>#NAME?</v>
      </c>
      <c r="U55" s="377" t="e">
        <f ca="1">_xll.RiskPercentile(U$4,$A55)</f>
        <v>#NAME?</v>
      </c>
      <c r="V55" s="377" t="e">
        <f ca="1">_xll.RiskPercentile(V$4,$A55)</f>
        <v>#NAME?</v>
      </c>
      <c r="W55" s="377" t="e">
        <f ca="1">_xll.RiskPercentile(W$4,$A55)</f>
        <v>#NAME?</v>
      </c>
      <c r="X55" s="377" t="e">
        <f ca="1">_xll.RiskPercentile(X$4,$A55)</f>
        <v>#NAME?</v>
      </c>
      <c r="Y55" s="377" t="e">
        <f ca="1">_xll.RiskPercentile(Y$4,$A55)</f>
        <v>#NAME?</v>
      </c>
      <c r="Z55" s="377" t="e">
        <f ca="1">_xll.RiskPercentile(Z$4,$A55)</f>
        <v>#NAME?</v>
      </c>
      <c r="AA55" s="377" t="e">
        <f ca="1">_xll.RiskPercentile(AA$4,$A55)</f>
        <v>#NAME?</v>
      </c>
      <c r="AB55" s="377" t="e">
        <f ca="1">_xll.RiskPercentile(AB$4,$A55)</f>
        <v>#NAME?</v>
      </c>
      <c r="AC55" s="377" t="e">
        <f ca="1">_xll.RiskPercentile(AC$4,$A55)</f>
        <v>#NAME?</v>
      </c>
    </row>
    <row r="56" spans="1:29" x14ac:dyDescent="0.25">
      <c r="A56" s="376">
        <v>0.2050000000000001</v>
      </c>
      <c r="C56" s="377" t="e">
        <f ca="1">_xll.RiskPercentile(C$4,$A56)</f>
        <v>#NAME?</v>
      </c>
      <c r="D56" s="377" t="e">
        <f ca="1">_xll.RiskPercentile(D$4,$A56)</f>
        <v>#NAME?</v>
      </c>
      <c r="E56" s="377" t="e">
        <f ca="1">_xll.RiskPercentile(E$4,$A56)</f>
        <v>#NAME?</v>
      </c>
      <c r="F56" s="377" t="e">
        <f ca="1">_xll.RiskPercentile(F$4,$A56)</f>
        <v>#NAME?</v>
      </c>
      <c r="G56" s="377" t="e">
        <f ca="1">_xll.RiskPercentile(G$4,$A56)</f>
        <v>#NAME?</v>
      </c>
      <c r="H56" s="377" t="e">
        <f ca="1">_xll.RiskPercentile(H$4,$A56)</f>
        <v>#NAME?</v>
      </c>
      <c r="I56" s="377" t="e">
        <f ca="1">_xll.RiskPercentile(I$4,$A56)</f>
        <v>#NAME?</v>
      </c>
      <c r="J56" s="377" t="e">
        <f ca="1">_xll.RiskPercentile(J$4,$A56)</f>
        <v>#NAME?</v>
      </c>
      <c r="K56" s="377" t="e">
        <f ca="1">_xll.RiskPercentile(K$4,$A56)</f>
        <v>#NAME?</v>
      </c>
      <c r="L56" s="377" t="e">
        <f ca="1">_xll.RiskPercentile(L$4,$A56)</f>
        <v>#NAME?</v>
      </c>
      <c r="M56" s="377" t="e">
        <f ca="1">_xll.RiskPercentile(M$4,$A56)</f>
        <v>#NAME?</v>
      </c>
      <c r="N56" s="377" t="e">
        <f ca="1">_xll.RiskPercentile(N$4,$A56)</f>
        <v>#NAME?</v>
      </c>
      <c r="O56" s="377" t="e">
        <f ca="1">_xll.RiskPercentile(O$4,$A56)</f>
        <v>#NAME?</v>
      </c>
      <c r="P56" s="377" t="e">
        <f ca="1">_xll.RiskPercentile(P$4,$A56)</f>
        <v>#NAME?</v>
      </c>
      <c r="Q56" s="377" t="e">
        <f ca="1">_xll.RiskPercentile(Q$4,$A56)</f>
        <v>#NAME?</v>
      </c>
      <c r="R56" s="377" t="e">
        <f ca="1">_xll.RiskPercentile(R$4,$A56)</f>
        <v>#NAME?</v>
      </c>
      <c r="S56" s="377" t="e">
        <f ca="1">_xll.RiskPercentile(S$4,$A56)</f>
        <v>#NAME?</v>
      </c>
      <c r="T56" s="377" t="e">
        <f ca="1">_xll.RiskPercentile(T$4,$A56)</f>
        <v>#NAME?</v>
      </c>
      <c r="U56" s="377" t="e">
        <f ca="1">_xll.RiskPercentile(U$4,$A56)</f>
        <v>#NAME?</v>
      </c>
      <c r="V56" s="377" t="e">
        <f ca="1">_xll.RiskPercentile(V$4,$A56)</f>
        <v>#NAME?</v>
      </c>
      <c r="W56" s="377" t="e">
        <f ca="1">_xll.RiskPercentile(W$4,$A56)</f>
        <v>#NAME?</v>
      </c>
      <c r="X56" s="377" t="e">
        <f ca="1">_xll.RiskPercentile(X$4,$A56)</f>
        <v>#NAME?</v>
      </c>
      <c r="Y56" s="377" t="e">
        <f ca="1">_xll.RiskPercentile(Y$4,$A56)</f>
        <v>#NAME?</v>
      </c>
      <c r="Z56" s="377" t="e">
        <f ca="1">_xll.RiskPercentile(Z$4,$A56)</f>
        <v>#NAME?</v>
      </c>
      <c r="AA56" s="377" t="e">
        <f ca="1">_xll.RiskPercentile(AA$4,$A56)</f>
        <v>#NAME?</v>
      </c>
      <c r="AB56" s="377" t="e">
        <f ca="1">_xll.RiskPercentile(AB$4,$A56)</f>
        <v>#NAME?</v>
      </c>
      <c r="AC56" s="377" t="e">
        <f ca="1">_xll.RiskPercentile(AC$4,$A56)</f>
        <v>#NAME?</v>
      </c>
    </row>
    <row r="57" spans="1:29" x14ac:dyDescent="0.25">
      <c r="A57" s="376">
        <v>0.2100000000000001</v>
      </c>
      <c r="C57" s="377" t="e">
        <f ca="1">_xll.RiskPercentile(C$4,$A57)</f>
        <v>#NAME?</v>
      </c>
      <c r="D57" s="377" t="e">
        <f ca="1">_xll.RiskPercentile(D$4,$A57)</f>
        <v>#NAME?</v>
      </c>
      <c r="E57" s="377" t="e">
        <f ca="1">_xll.RiskPercentile(E$4,$A57)</f>
        <v>#NAME?</v>
      </c>
      <c r="F57" s="377" t="e">
        <f ca="1">_xll.RiskPercentile(F$4,$A57)</f>
        <v>#NAME?</v>
      </c>
      <c r="G57" s="377" t="e">
        <f ca="1">_xll.RiskPercentile(G$4,$A57)</f>
        <v>#NAME?</v>
      </c>
      <c r="H57" s="377" t="e">
        <f ca="1">_xll.RiskPercentile(H$4,$A57)</f>
        <v>#NAME?</v>
      </c>
      <c r="I57" s="377" t="e">
        <f ca="1">_xll.RiskPercentile(I$4,$A57)</f>
        <v>#NAME?</v>
      </c>
      <c r="J57" s="377" t="e">
        <f ca="1">_xll.RiskPercentile(J$4,$A57)</f>
        <v>#NAME?</v>
      </c>
      <c r="K57" s="377" t="e">
        <f ca="1">_xll.RiskPercentile(K$4,$A57)</f>
        <v>#NAME?</v>
      </c>
      <c r="L57" s="377" t="e">
        <f ca="1">_xll.RiskPercentile(L$4,$A57)</f>
        <v>#NAME?</v>
      </c>
      <c r="M57" s="377" t="e">
        <f ca="1">_xll.RiskPercentile(M$4,$A57)</f>
        <v>#NAME?</v>
      </c>
      <c r="N57" s="377" t="e">
        <f ca="1">_xll.RiskPercentile(N$4,$A57)</f>
        <v>#NAME?</v>
      </c>
      <c r="O57" s="377" t="e">
        <f ca="1">_xll.RiskPercentile(O$4,$A57)</f>
        <v>#NAME?</v>
      </c>
      <c r="P57" s="377" t="e">
        <f ca="1">_xll.RiskPercentile(P$4,$A57)</f>
        <v>#NAME?</v>
      </c>
      <c r="Q57" s="377" t="e">
        <f ca="1">_xll.RiskPercentile(Q$4,$A57)</f>
        <v>#NAME?</v>
      </c>
      <c r="R57" s="377" t="e">
        <f ca="1">_xll.RiskPercentile(R$4,$A57)</f>
        <v>#NAME?</v>
      </c>
      <c r="S57" s="377" t="e">
        <f ca="1">_xll.RiskPercentile(S$4,$A57)</f>
        <v>#NAME?</v>
      </c>
      <c r="T57" s="377" t="e">
        <f ca="1">_xll.RiskPercentile(T$4,$A57)</f>
        <v>#NAME?</v>
      </c>
      <c r="U57" s="377" t="e">
        <f ca="1">_xll.RiskPercentile(U$4,$A57)</f>
        <v>#NAME?</v>
      </c>
      <c r="V57" s="377" t="e">
        <f ca="1">_xll.RiskPercentile(V$4,$A57)</f>
        <v>#NAME?</v>
      </c>
      <c r="W57" s="377" t="e">
        <f ca="1">_xll.RiskPercentile(W$4,$A57)</f>
        <v>#NAME?</v>
      </c>
      <c r="X57" s="377" t="e">
        <f ca="1">_xll.RiskPercentile(X$4,$A57)</f>
        <v>#NAME?</v>
      </c>
      <c r="Y57" s="377" t="e">
        <f ca="1">_xll.RiskPercentile(Y$4,$A57)</f>
        <v>#NAME?</v>
      </c>
      <c r="Z57" s="377" t="e">
        <f ca="1">_xll.RiskPercentile(Z$4,$A57)</f>
        <v>#NAME?</v>
      </c>
      <c r="AA57" s="377" t="e">
        <f ca="1">_xll.RiskPercentile(AA$4,$A57)</f>
        <v>#NAME?</v>
      </c>
      <c r="AB57" s="377" t="e">
        <f ca="1">_xll.RiskPercentile(AB$4,$A57)</f>
        <v>#NAME?</v>
      </c>
      <c r="AC57" s="377" t="e">
        <f ca="1">_xll.RiskPercentile(AC$4,$A57)</f>
        <v>#NAME?</v>
      </c>
    </row>
    <row r="58" spans="1:29" x14ac:dyDescent="0.25">
      <c r="A58" s="376">
        <v>0.21500000000000011</v>
      </c>
      <c r="C58" s="377" t="e">
        <f ca="1">_xll.RiskPercentile(C$4,$A58)</f>
        <v>#NAME?</v>
      </c>
      <c r="D58" s="377" t="e">
        <f ca="1">_xll.RiskPercentile(D$4,$A58)</f>
        <v>#NAME?</v>
      </c>
      <c r="E58" s="377" t="e">
        <f ca="1">_xll.RiskPercentile(E$4,$A58)</f>
        <v>#NAME?</v>
      </c>
      <c r="F58" s="377" t="e">
        <f ca="1">_xll.RiskPercentile(F$4,$A58)</f>
        <v>#NAME?</v>
      </c>
      <c r="G58" s="377" t="e">
        <f ca="1">_xll.RiskPercentile(G$4,$A58)</f>
        <v>#NAME?</v>
      </c>
      <c r="H58" s="377" t="e">
        <f ca="1">_xll.RiskPercentile(H$4,$A58)</f>
        <v>#NAME?</v>
      </c>
      <c r="I58" s="377" t="e">
        <f ca="1">_xll.RiskPercentile(I$4,$A58)</f>
        <v>#NAME?</v>
      </c>
      <c r="J58" s="377" t="e">
        <f ca="1">_xll.RiskPercentile(J$4,$A58)</f>
        <v>#NAME?</v>
      </c>
      <c r="K58" s="377" t="e">
        <f ca="1">_xll.RiskPercentile(K$4,$A58)</f>
        <v>#NAME?</v>
      </c>
      <c r="L58" s="377" t="e">
        <f ca="1">_xll.RiskPercentile(L$4,$A58)</f>
        <v>#NAME?</v>
      </c>
      <c r="M58" s="377" t="e">
        <f ca="1">_xll.RiskPercentile(M$4,$A58)</f>
        <v>#NAME?</v>
      </c>
      <c r="N58" s="377" t="e">
        <f ca="1">_xll.RiskPercentile(N$4,$A58)</f>
        <v>#NAME?</v>
      </c>
      <c r="O58" s="377" t="e">
        <f ca="1">_xll.RiskPercentile(O$4,$A58)</f>
        <v>#NAME?</v>
      </c>
      <c r="P58" s="377" t="e">
        <f ca="1">_xll.RiskPercentile(P$4,$A58)</f>
        <v>#NAME?</v>
      </c>
      <c r="Q58" s="377" t="e">
        <f ca="1">_xll.RiskPercentile(Q$4,$A58)</f>
        <v>#NAME?</v>
      </c>
      <c r="R58" s="377" t="e">
        <f ca="1">_xll.RiskPercentile(R$4,$A58)</f>
        <v>#NAME?</v>
      </c>
      <c r="S58" s="377" t="e">
        <f ca="1">_xll.RiskPercentile(S$4,$A58)</f>
        <v>#NAME?</v>
      </c>
      <c r="T58" s="377" t="e">
        <f ca="1">_xll.RiskPercentile(T$4,$A58)</f>
        <v>#NAME?</v>
      </c>
      <c r="U58" s="377" t="e">
        <f ca="1">_xll.RiskPercentile(U$4,$A58)</f>
        <v>#NAME?</v>
      </c>
      <c r="V58" s="377" t="e">
        <f ca="1">_xll.RiskPercentile(V$4,$A58)</f>
        <v>#NAME?</v>
      </c>
      <c r="W58" s="377" t="e">
        <f ca="1">_xll.RiskPercentile(W$4,$A58)</f>
        <v>#NAME?</v>
      </c>
      <c r="X58" s="377" t="e">
        <f ca="1">_xll.RiskPercentile(X$4,$A58)</f>
        <v>#NAME?</v>
      </c>
      <c r="Y58" s="377" t="e">
        <f ca="1">_xll.RiskPercentile(Y$4,$A58)</f>
        <v>#NAME?</v>
      </c>
      <c r="Z58" s="377" t="e">
        <f ca="1">_xll.RiskPercentile(Z$4,$A58)</f>
        <v>#NAME?</v>
      </c>
      <c r="AA58" s="377" t="e">
        <f ca="1">_xll.RiskPercentile(AA$4,$A58)</f>
        <v>#NAME?</v>
      </c>
      <c r="AB58" s="377" t="e">
        <f ca="1">_xll.RiskPercentile(AB$4,$A58)</f>
        <v>#NAME?</v>
      </c>
      <c r="AC58" s="377" t="e">
        <f ca="1">_xll.RiskPercentile(AC$4,$A58)</f>
        <v>#NAME?</v>
      </c>
    </row>
    <row r="59" spans="1:29" x14ac:dyDescent="0.25">
      <c r="A59" s="376">
        <v>0.22000000000000011</v>
      </c>
      <c r="C59" s="377" t="e">
        <f ca="1">_xll.RiskPercentile(C$4,$A59)</f>
        <v>#NAME?</v>
      </c>
      <c r="D59" s="377" t="e">
        <f ca="1">_xll.RiskPercentile(D$4,$A59)</f>
        <v>#NAME?</v>
      </c>
      <c r="E59" s="377" t="e">
        <f ca="1">_xll.RiskPercentile(E$4,$A59)</f>
        <v>#NAME?</v>
      </c>
      <c r="F59" s="377" t="e">
        <f ca="1">_xll.RiskPercentile(F$4,$A59)</f>
        <v>#NAME?</v>
      </c>
      <c r="G59" s="377" t="e">
        <f ca="1">_xll.RiskPercentile(G$4,$A59)</f>
        <v>#NAME?</v>
      </c>
      <c r="H59" s="377" t="e">
        <f ca="1">_xll.RiskPercentile(H$4,$A59)</f>
        <v>#NAME?</v>
      </c>
      <c r="I59" s="377" t="e">
        <f ca="1">_xll.RiskPercentile(I$4,$A59)</f>
        <v>#NAME?</v>
      </c>
      <c r="J59" s="377" t="e">
        <f ca="1">_xll.RiskPercentile(J$4,$A59)</f>
        <v>#NAME?</v>
      </c>
      <c r="K59" s="377" t="e">
        <f ca="1">_xll.RiskPercentile(K$4,$A59)</f>
        <v>#NAME?</v>
      </c>
      <c r="L59" s="377" t="e">
        <f ca="1">_xll.RiskPercentile(L$4,$A59)</f>
        <v>#NAME?</v>
      </c>
      <c r="M59" s="377" t="e">
        <f ca="1">_xll.RiskPercentile(M$4,$A59)</f>
        <v>#NAME?</v>
      </c>
      <c r="N59" s="377" t="e">
        <f ca="1">_xll.RiskPercentile(N$4,$A59)</f>
        <v>#NAME?</v>
      </c>
      <c r="O59" s="377" t="e">
        <f ca="1">_xll.RiskPercentile(O$4,$A59)</f>
        <v>#NAME?</v>
      </c>
      <c r="P59" s="377" t="e">
        <f ca="1">_xll.RiskPercentile(P$4,$A59)</f>
        <v>#NAME?</v>
      </c>
      <c r="Q59" s="377" t="e">
        <f ca="1">_xll.RiskPercentile(Q$4,$A59)</f>
        <v>#NAME?</v>
      </c>
      <c r="R59" s="377" t="e">
        <f ca="1">_xll.RiskPercentile(R$4,$A59)</f>
        <v>#NAME?</v>
      </c>
      <c r="S59" s="377" t="e">
        <f ca="1">_xll.RiskPercentile(S$4,$A59)</f>
        <v>#NAME?</v>
      </c>
      <c r="T59" s="377" t="e">
        <f ca="1">_xll.RiskPercentile(T$4,$A59)</f>
        <v>#NAME?</v>
      </c>
      <c r="U59" s="377" t="e">
        <f ca="1">_xll.RiskPercentile(U$4,$A59)</f>
        <v>#NAME?</v>
      </c>
      <c r="V59" s="377" t="e">
        <f ca="1">_xll.RiskPercentile(V$4,$A59)</f>
        <v>#NAME?</v>
      </c>
      <c r="W59" s="377" t="e">
        <f ca="1">_xll.RiskPercentile(W$4,$A59)</f>
        <v>#NAME?</v>
      </c>
      <c r="X59" s="377" t="e">
        <f ca="1">_xll.RiskPercentile(X$4,$A59)</f>
        <v>#NAME?</v>
      </c>
      <c r="Y59" s="377" t="e">
        <f ca="1">_xll.RiskPercentile(Y$4,$A59)</f>
        <v>#NAME?</v>
      </c>
      <c r="Z59" s="377" t="e">
        <f ca="1">_xll.RiskPercentile(Z$4,$A59)</f>
        <v>#NAME?</v>
      </c>
      <c r="AA59" s="377" t="e">
        <f ca="1">_xll.RiskPercentile(AA$4,$A59)</f>
        <v>#NAME?</v>
      </c>
      <c r="AB59" s="377" t="e">
        <f ca="1">_xll.RiskPercentile(AB$4,$A59)</f>
        <v>#NAME?</v>
      </c>
      <c r="AC59" s="377" t="e">
        <f ca="1">_xll.RiskPercentile(AC$4,$A59)</f>
        <v>#NAME?</v>
      </c>
    </row>
    <row r="60" spans="1:29" x14ac:dyDescent="0.25">
      <c r="A60" s="376">
        <v>0.22500000000000012</v>
      </c>
      <c r="C60" s="377" t="e">
        <f ca="1">_xll.RiskPercentile(C$4,$A60)</f>
        <v>#NAME?</v>
      </c>
      <c r="D60" s="377" t="e">
        <f ca="1">_xll.RiskPercentile(D$4,$A60)</f>
        <v>#NAME?</v>
      </c>
      <c r="E60" s="377" t="e">
        <f ca="1">_xll.RiskPercentile(E$4,$A60)</f>
        <v>#NAME?</v>
      </c>
      <c r="F60" s="377" t="e">
        <f ca="1">_xll.RiskPercentile(F$4,$A60)</f>
        <v>#NAME?</v>
      </c>
      <c r="G60" s="377" t="e">
        <f ca="1">_xll.RiskPercentile(G$4,$A60)</f>
        <v>#NAME?</v>
      </c>
      <c r="H60" s="377" t="e">
        <f ca="1">_xll.RiskPercentile(H$4,$A60)</f>
        <v>#NAME?</v>
      </c>
      <c r="I60" s="377" t="e">
        <f ca="1">_xll.RiskPercentile(I$4,$A60)</f>
        <v>#NAME?</v>
      </c>
      <c r="J60" s="377" t="e">
        <f ca="1">_xll.RiskPercentile(J$4,$A60)</f>
        <v>#NAME?</v>
      </c>
      <c r="K60" s="377" t="e">
        <f ca="1">_xll.RiskPercentile(K$4,$A60)</f>
        <v>#NAME?</v>
      </c>
      <c r="L60" s="377" t="e">
        <f ca="1">_xll.RiskPercentile(L$4,$A60)</f>
        <v>#NAME?</v>
      </c>
      <c r="M60" s="377" t="e">
        <f ca="1">_xll.RiskPercentile(M$4,$A60)</f>
        <v>#NAME?</v>
      </c>
      <c r="N60" s="377" t="e">
        <f ca="1">_xll.RiskPercentile(N$4,$A60)</f>
        <v>#NAME?</v>
      </c>
      <c r="O60" s="377" t="e">
        <f ca="1">_xll.RiskPercentile(O$4,$A60)</f>
        <v>#NAME?</v>
      </c>
      <c r="P60" s="377" t="e">
        <f ca="1">_xll.RiskPercentile(P$4,$A60)</f>
        <v>#NAME?</v>
      </c>
      <c r="Q60" s="377" t="e">
        <f ca="1">_xll.RiskPercentile(Q$4,$A60)</f>
        <v>#NAME?</v>
      </c>
      <c r="R60" s="377" t="e">
        <f ca="1">_xll.RiskPercentile(R$4,$A60)</f>
        <v>#NAME?</v>
      </c>
      <c r="S60" s="377" t="e">
        <f ca="1">_xll.RiskPercentile(S$4,$A60)</f>
        <v>#NAME?</v>
      </c>
      <c r="T60" s="377" t="e">
        <f ca="1">_xll.RiskPercentile(T$4,$A60)</f>
        <v>#NAME?</v>
      </c>
      <c r="U60" s="377" t="e">
        <f ca="1">_xll.RiskPercentile(U$4,$A60)</f>
        <v>#NAME?</v>
      </c>
      <c r="V60" s="377" t="e">
        <f ca="1">_xll.RiskPercentile(V$4,$A60)</f>
        <v>#NAME?</v>
      </c>
      <c r="W60" s="377" t="e">
        <f ca="1">_xll.RiskPercentile(W$4,$A60)</f>
        <v>#NAME?</v>
      </c>
      <c r="X60" s="377" t="e">
        <f ca="1">_xll.RiskPercentile(X$4,$A60)</f>
        <v>#NAME?</v>
      </c>
      <c r="Y60" s="377" t="e">
        <f ca="1">_xll.RiskPercentile(Y$4,$A60)</f>
        <v>#NAME?</v>
      </c>
      <c r="Z60" s="377" t="e">
        <f ca="1">_xll.RiskPercentile(Z$4,$A60)</f>
        <v>#NAME?</v>
      </c>
      <c r="AA60" s="377" t="e">
        <f ca="1">_xll.RiskPercentile(AA$4,$A60)</f>
        <v>#NAME?</v>
      </c>
      <c r="AB60" s="377" t="e">
        <f ca="1">_xll.RiskPercentile(AB$4,$A60)</f>
        <v>#NAME?</v>
      </c>
      <c r="AC60" s="377" t="e">
        <f ca="1">_xll.RiskPercentile(AC$4,$A60)</f>
        <v>#NAME?</v>
      </c>
    </row>
    <row r="61" spans="1:29" x14ac:dyDescent="0.25">
      <c r="A61" s="376">
        <v>0.23000000000000012</v>
      </c>
      <c r="C61" s="377" t="e">
        <f ca="1">_xll.RiskPercentile(C$4,$A61)</f>
        <v>#NAME?</v>
      </c>
      <c r="D61" s="377" t="e">
        <f ca="1">_xll.RiskPercentile(D$4,$A61)</f>
        <v>#NAME?</v>
      </c>
      <c r="E61" s="377" t="e">
        <f ca="1">_xll.RiskPercentile(E$4,$A61)</f>
        <v>#NAME?</v>
      </c>
      <c r="F61" s="377" t="e">
        <f ca="1">_xll.RiskPercentile(F$4,$A61)</f>
        <v>#NAME?</v>
      </c>
      <c r="G61" s="377" t="e">
        <f ca="1">_xll.RiskPercentile(G$4,$A61)</f>
        <v>#NAME?</v>
      </c>
      <c r="H61" s="377" t="e">
        <f ca="1">_xll.RiskPercentile(H$4,$A61)</f>
        <v>#NAME?</v>
      </c>
      <c r="I61" s="377" t="e">
        <f ca="1">_xll.RiskPercentile(I$4,$A61)</f>
        <v>#NAME?</v>
      </c>
      <c r="J61" s="377" t="e">
        <f ca="1">_xll.RiskPercentile(J$4,$A61)</f>
        <v>#NAME?</v>
      </c>
      <c r="K61" s="377" t="e">
        <f ca="1">_xll.RiskPercentile(K$4,$A61)</f>
        <v>#NAME?</v>
      </c>
      <c r="L61" s="377" t="e">
        <f ca="1">_xll.RiskPercentile(L$4,$A61)</f>
        <v>#NAME?</v>
      </c>
      <c r="M61" s="377" t="e">
        <f ca="1">_xll.RiskPercentile(M$4,$A61)</f>
        <v>#NAME?</v>
      </c>
      <c r="N61" s="377" t="e">
        <f ca="1">_xll.RiskPercentile(N$4,$A61)</f>
        <v>#NAME?</v>
      </c>
      <c r="O61" s="377" t="e">
        <f ca="1">_xll.RiskPercentile(O$4,$A61)</f>
        <v>#NAME?</v>
      </c>
      <c r="P61" s="377" t="e">
        <f ca="1">_xll.RiskPercentile(P$4,$A61)</f>
        <v>#NAME?</v>
      </c>
      <c r="Q61" s="377" t="e">
        <f ca="1">_xll.RiskPercentile(Q$4,$A61)</f>
        <v>#NAME?</v>
      </c>
      <c r="R61" s="377" t="e">
        <f ca="1">_xll.RiskPercentile(R$4,$A61)</f>
        <v>#NAME?</v>
      </c>
      <c r="S61" s="377" t="e">
        <f ca="1">_xll.RiskPercentile(S$4,$A61)</f>
        <v>#NAME?</v>
      </c>
      <c r="T61" s="377" t="e">
        <f ca="1">_xll.RiskPercentile(T$4,$A61)</f>
        <v>#NAME?</v>
      </c>
      <c r="U61" s="377" t="e">
        <f ca="1">_xll.RiskPercentile(U$4,$A61)</f>
        <v>#NAME?</v>
      </c>
      <c r="V61" s="377" t="e">
        <f ca="1">_xll.RiskPercentile(V$4,$A61)</f>
        <v>#NAME?</v>
      </c>
      <c r="W61" s="377" t="e">
        <f ca="1">_xll.RiskPercentile(W$4,$A61)</f>
        <v>#NAME?</v>
      </c>
      <c r="X61" s="377" t="e">
        <f ca="1">_xll.RiskPercentile(X$4,$A61)</f>
        <v>#NAME?</v>
      </c>
      <c r="Y61" s="377" t="e">
        <f ca="1">_xll.RiskPercentile(Y$4,$A61)</f>
        <v>#NAME?</v>
      </c>
      <c r="Z61" s="377" t="e">
        <f ca="1">_xll.RiskPercentile(Z$4,$A61)</f>
        <v>#NAME?</v>
      </c>
      <c r="AA61" s="377" t="e">
        <f ca="1">_xll.RiskPercentile(AA$4,$A61)</f>
        <v>#NAME?</v>
      </c>
      <c r="AB61" s="377" t="e">
        <f ca="1">_xll.RiskPercentile(AB$4,$A61)</f>
        <v>#NAME?</v>
      </c>
      <c r="AC61" s="377" t="e">
        <f ca="1">_xll.RiskPercentile(AC$4,$A61)</f>
        <v>#NAME?</v>
      </c>
    </row>
    <row r="62" spans="1:29" x14ac:dyDescent="0.25">
      <c r="A62" s="376">
        <v>0.23500000000000013</v>
      </c>
      <c r="C62" s="377" t="e">
        <f ca="1">_xll.RiskPercentile(C$4,$A62)</f>
        <v>#NAME?</v>
      </c>
      <c r="D62" s="377" t="e">
        <f ca="1">_xll.RiskPercentile(D$4,$A62)</f>
        <v>#NAME?</v>
      </c>
      <c r="E62" s="377" t="e">
        <f ca="1">_xll.RiskPercentile(E$4,$A62)</f>
        <v>#NAME?</v>
      </c>
      <c r="F62" s="377" t="e">
        <f ca="1">_xll.RiskPercentile(F$4,$A62)</f>
        <v>#NAME?</v>
      </c>
      <c r="G62" s="377" t="e">
        <f ca="1">_xll.RiskPercentile(G$4,$A62)</f>
        <v>#NAME?</v>
      </c>
      <c r="H62" s="377" t="e">
        <f ca="1">_xll.RiskPercentile(H$4,$A62)</f>
        <v>#NAME?</v>
      </c>
      <c r="I62" s="377" t="e">
        <f ca="1">_xll.RiskPercentile(I$4,$A62)</f>
        <v>#NAME?</v>
      </c>
      <c r="J62" s="377" t="e">
        <f ca="1">_xll.RiskPercentile(J$4,$A62)</f>
        <v>#NAME?</v>
      </c>
      <c r="K62" s="377" t="e">
        <f ca="1">_xll.RiskPercentile(K$4,$A62)</f>
        <v>#NAME?</v>
      </c>
      <c r="L62" s="377" t="e">
        <f ca="1">_xll.RiskPercentile(L$4,$A62)</f>
        <v>#NAME?</v>
      </c>
      <c r="M62" s="377" t="e">
        <f ca="1">_xll.RiskPercentile(M$4,$A62)</f>
        <v>#NAME?</v>
      </c>
      <c r="N62" s="377" t="e">
        <f ca="1">_xll.RiskPercentile(N$4,$A62)</f>
        <v>#NAME?</v>
      </c>
      <c r="O62" s="377" t="e">
        <f ca="1">_xll.RiskPercentile(O$4,$A62)</f>
        <v>#NAME?</v>
      </c>
      <c r="P62" s="377" t="e">
        <f ca="1">_xll.RiskPercentile(P$4,$A62)</f>
        <v>#NAME?</v>
      </c>
      <c r="Q62" s="377" t="e">
        <f ca="1">_xll.RiskPercentile(Q$4,$A62)</f>
        <v>#NAME?</v>
      </c>
      <c r="R62" s="377" t="e">
        <f ca="1">_xll.RiskPercentile(R$4,$A62)</f>
        <v>#NAME?</v>
      </c>
      <c r="S62" s="377" t="e">
        <f ca="1">_xll.RiskPercentile(S$4,$A62)</f>
        <v>#NAME?</v>
      </c>
      <c r="T62" s="377" t="e">
        <f ca="1">_xll.RiskPercentile(T$4,$A62)</f>
        <v>#NAME?</v>
      </c>
      <c r="U62" s="377" t="e">
        <f ca="1">_xll.RiskPercentile(U$4,$A62)</f>
        <v>#NAME?</v>
      </c>
      <c r="V62" s="377" t="e">
        <f ca="1">_xll.RiskPercentile(V$4,$A62)</f>
        <v>#NAME?</v>
      </c>
      <c r="W62" s="377" t="e">
        <f ca="1">_xll.RiskPercentile(W$4,$A62)</f>
        <v>#NAME?</v>
      </c>
      <c r="X62" s="377" t="e">
        <f ca="1">_xll.RiskPercentile(X$4,$A62)</f>
        <v>#NAME?</v>
      </c>
      <c r="Y62" s="377" t="e">
        <f ca="1">_xll.RiskPercentile(Y$4,$A62)</f>
        <v>#NAME?</v>
      </c>
      <c r="Z62" s="377" t="e">
        <f ca="1">_xll.RiskPercentile(Z$4,$A62)</f>
        <v>#NAME?</v>
      </c>
      <c r="AA62" s="377" t="e">
        <f ca="1">_xll.RiskPercentile(AA$4,$A62)</f>
        <v>#NAME?</v>
      </c>
      <c r="AB62" s="377" t="e">
        <f ca="1">_xll.RiskPercentile(AB$4,$A62)</f>
        <v>#NAME?</v>
      </c>
      <c r="AC62" s="377" t="e">
        <f ca="1">_xll.RiskPercentile(AC$4,$A62)</f>
        <v>#NAME?</v>
      </c>
    </row>
    <row r="63" spans="1:29" x14ac:dyDescent="0.25">
      <c r="A63" s="376">
        <v>0.24000000000000013</v>
      </c>
      <c r="C63" s="377" t="e">
        <f ca="1">_xll.RiskPercentile(C$4,$A63)</f>
        <v>#NAME?</v>
      </c>
      <c r="D63" s="377" t="e">
        <f ca="1">_xll.RiskPercentile(D$4,$A63)</f>
        <v>#NAME?</v>
      </c>
      <c r="E63" s="377" t="e">
        <f ca="1">_xll.RiskPercentile(E$4,$A63)</f>
        <v>#NAME?</v>
      </c>
      <c r="F63" s="377" t="e">
        <f ca="1">_xll.RiskPercentile(F$4,$A63)</f>
        <v>#NAME?</v>
      </c>
      <c r="G63" s="377" t="e">
        <f ca="1">_xll.RiskPercentile(G$4,$A63)</f>
        <v>#NAME?</v>
      </c>
      <c r="H63" s="377" t="e">
        <f ca="1">_xll.RiskPercentile(H$4,$A63)</f>
        <v>#NAME?</v>
      </c>
      <c r="I63" s="377" t="e">
        <f ca="1">_xll.RiskPercentile(I$4,$A63)</f>
        <v>#NAME?</v>
      </c>
      <c r="J63" s="377" t="e">
        <f ca="1">_xll.RiskPercentile(J$4,$A63)</f>
        <v>#NAME?</v>
      </c>
      <c r="K63" s="377" t="e">
        <f ca="1">_xll.RiskPercentile(K$4,$A63)</f>
        <v>#NAME?</v>
      </c>
      <c r="L63" s="377" t="e">
        <f ca="1">_xll.RiskPercentile(L$4,$A63)</f>
        <v>#NAME?</v>
      </c>
      <c r="M63" s="377" t="e">
        <f ca="1">_xll.RiskPercentile(M$4,$A63)</f>
        <v>#NAME?</v>
      </c>
      <c r="N63" s="377" t="e">
        <f ca="1">_xll.RiskPercentile(N$4,$A63)</f>
        <v>#NAME?</v>
      </c>
      <c r="O63" s="377" t="e">
        <f ca="1">_xll.RiskPercentile(O$4,$A63)</f>
        <v>#NAME?</v>
      </c>
      <c r="P63" s="377" t="e">
        <f ca="1">_xll.RiskPercentile(P$4,$A63)</f>
        <v>#NAME?</v>
      </c>
      <c r="Q63" s="377" t="e">
        <f ca="1">_xll.RiskPercentile(Q$4,$A63)</f>
        <v>#NAME?</v>
      </c>
      <c r="R63" s="377" t="e">
        <f ca="1">_xll.RiskPercentile(R$4,$A63)</f>
        <v>#NAME?</v>
      </c>
      <c r="S63" s="377" t="e">
        <f ca="1">_xll.RiskPercentile(S$4,$A63)</f>
        <v>#NAME?</v>
      </c>
      <c r="T63" s="377" t="e">
        <f ca="1">_xll.RiskPercentile(T$4,$A63)</f>
        <v>#NAME?</v>
      </c>
      <c r="U63" s="377" t="e">
        <f ca="1">_xll.RiskPercentile(U$4,$A63)</f>
        <v>#NAME?</v>
      </c>
      <c r="V63" s="377" t="e">
        <f ca="1">_xll.RiskPercentile(V$4,$A63)</f>
        <v>#NAME?</v>
      </c>
      <c r="W63" s="377" t="e">
        <f ca="1">_xll.RiskPercentile(W$4,$A63)</f>
        <v>#NAME?</v>
      </c>
      <c r="X63" s="377" t="e">
        <f ca="1">_xll.RiskPercentile(X$4,$A63)</f>
        <v>#NAME?</v>
      </c>
      <c r="Y63" s="377" t="e">
        <f ca="1">_xll.RiskPercentile(Y$4,$A63)</f>
        <v>#NAME?</v>
      </c>
      <c r="Z63" s="377" t="e">
        <f ca="1">_xll.RiskPercentile(Z$4,$A63)</f>
        <v>#NAME?</v>
      </c>
      <c r="AA63" s="377" t="e">
        <f ca="1">_xll.RiskPercentile(AA$4,$A63)</f>
        <v>#NAME?</v>
      </c>
      <c r="AB63" s="377" t="e">
        <f ca="1">_xll.RiskPercentile(AB$4,$A63)</f>
        <v>#NAME?</v>
      </c>
      <c r="AC63" s="377" t="e">
        <f ca="1">_xll.RiskPercentile(AC$4,$A63)</f>
        <v>#NAME?</v>
      </c>
    </row>
    <row r="64" spans="1:29" x14ac:dyDescent="0.25">
      <c r="A64" s="376">
        <v>0.24500000000000013</v>
      </c>
      <c r="C64" s="377" t="e">
        <f ca="1">_xll.RiskPercentile(C$4,$A64)</f>
        <v>#NAME?</v>
      </c>
      <c r="D64" s="377" t="e">
        <f ca="1">_xll.RiskPercentile(D$4,$A64)</f>
        <v>#NAME?</v>
      </c>
      <c r="E64" s="377" t="e">
        <f ca="1">_xll.RiskPercentile(E$4,$A64)</f>
        <v>#NAME?</v>
      </c>
      <c r="F64" s="377" t="e">
        <f ca="1">_xll.RiskPercentile(F$4,$A64)</f>
        <v>#NAME?</v>
      </c>
      <c r="G64" s="377" t="e">
        <f ca="1">_xll.RiskPercentile(G$4,$A64)</f>
        <v>#NAME?</v>
      </c>
      <c r="H64" s="377" t="e">
        <f ca="1">_xll.RiskPercentile(H$4,$A64)</f>
        <v>#NAME?</v>
      </c>
      <c r="I64" s="377" t="e">
        <f ca="1">_xll.RiskPercentile(I$4,$A64)</f>
        <v>#NAME?</v>
      </c>
      <c r="J64" s="377" t="e">
        <f ca="1">_xll.RiskPercentile(J$4,$A64)</f>
        <v>#NAME?</v>
      </c>
      <c r="K64" s="377" t="e">
        <f ca="1">_xll.RiskPercentile(K$4,$A64)</f>
        <v>#NAME?</v>
      </c>
      <c r="L64" s="377" t="e">
        <f ca="1">_xll.RiskPercentile(L$4,$A64)</f>
        <v>#NAME?</v>
      </c>
      <c r="M64" s="377" t="e">
        <f ca="1">_xll.RiskPercentile(M$4,$A64)</f>
        <v>#NAME?</v>
      </c>
      <c r="N64" s="377" t="e">
        <f ca="1">_xll.RiskPercentile(N$4,$A64)</f>
        <v>#NAME?</v>
      </c>
      <c r="O64" s="377" t="e">
        <f ca="1">_xll.RiskPercentile(O$4,$A64)</f>
        <v>#NAME?</v>
      </c>
      <c r="P64" s="377" t="e">
        <f ca="1">_xll.RiskPercentile(P$4,$A64)</f>
        <v>#NAME?</v>
      </c>
      <c r="Q64" s="377" t="e">
        <f ca="1">_xll.RiskPercentile(Q$4,$A64)</f>
        <v>#NAME?</v>
      </c>
      <c r="R64" s="377" t="e">
        <f ca="1">_xll.RiskPercentile(R$4,$A64)</f>
        <v>#NAME?</v>
      </c>
      <c r="S64" s="377" t="e">
        <f ca="1">_xll.RiskPercentile(S$4,$A64)</f>
        <v>#NAME?</v>
      </c>
      <c r="T64" s="377" t="e">
        <f ca="1">_xll.RiskPercentile(T$4,$A64)</f>
        <v>#NAME?</v>
      </c>
      <c r="U64" s="377" t="e">
        <f ca="1">_xll.RiskPercentile(U$4,$A64)</f>
        <v>#NAME?</v>
      </c>
      <c r="V64" s="377" t="e">
        <f ca="1">_xll.RiskPercentile(V$4,$A64)</f>
        <v>#NAME?</v>
      </c>
      <c r="W64" s="377" t="e">
        <f ca="1">_xll.RiskPercentile(W$4,$A64)</f>
        <v>#NAME?</v>
      </c>
      <c r="X64" s="377" t="e">
        <f ca="1">_xll.RiskPercentile(X$4,$A64)</f>
        <v>#NAME?</v>
      </c>
      <c r="Y64" s="377" t="e">
        <f ca="1">_xll.RiskPercentile(Y$4,$A64)</f>
        <v>#NAME?</v>
      </c>
      <c r="Z64" s="377" t="e">
        <f ca="1">_xll.RiskPercentile(Z$4,$A64)</f>
        <v>#NAME?</v>
      </c>
      <c r="AA64" s="377" t="e">
        <f ca="1">_xll.RiskPercentile(AA$4,$A64)</f>
        <v>#NAME?</v>
      </c>
      <c r="AB64" s="377" t="e">
        <f ca="1">_xll.RiskPercentile(AB$4,$A64)</f>
        <v>#NAME?</v>
      </c>
      <c r="AC64" s="377" t="e">
        <f ca="1">_xll.RiskPercentile(AC$4,$A64)</f>
        <v>#NAME?</v>
      </c>
    </row>
    <row r="65" spans="1:29" x14ac:dyDescent="0.25">
      <c r="A65" s="376">
        <v>0.25000000000000011</v>
      </c>
      <c r="C65" s="377" t="e">
        <f ca="1">_xll.RiskPercentile(C$4,$A65)</f>
        <v>#NAME?</v>
      </c>
      <c r="D65" s="377" t="e">
        <f ca="1">_xll.RiskPercentile(D$4,$A65)</f>
        <v>#NAME?</v>
      </c>
      <c r="E65" s="377" t="e">
        <f ca="1">_xll.RiskPercentile(E$4,$A65)</f>
        <v>#NAME?</v>
      </c>
      <c r="F65" s="377" t="e">
        <f ca="1">_xll.RiskPercentile(F$4,$A65)</f>
        <v>#NAME?</v>
      </c>
      <c r="G65" s="377" t="e">
        <f ca="1">_xll.RiskPercentile(G$4,$A65)</f>
        <v>#NAME?</v>
      </c>
      <c r="H65" s="377" t="e">
        <f ca="1">_xll.RiskPercentile(H$4,$A65)</f>
        <v>#NAME?</v>
      </c>
      <c r="I65" s="377" t="e">
        <f ca="1">_xll.RiskPercentile(I$4,$A65)</f>
        <v>#NAME?</v>
      </c>
      <c r="J65" s="377" t="e">
        <f ca="1">_xll.RiskPercentile(J$4,$A65)</f>
        <v>#NAME?</v>
      </c>
      <c r="K65" s="377" t="e">
        <f ca="1">_xll.RiskPercentile(K$4,$A65)</f>
        <v>#NAME?</v>
      </c>
      <c r="L65" s="377" t="e">
        <f ca="1">_xll.RiskPercentile(L$4,$A65)</f>
        <v>#NAME?</v>
      </c>
      <c r="M65" s="377" t="e">
        <f ca="1">_xll.RiskPercentile(M$4,$A65)</f>
        <v>#NAME?</v>
      </c>
      <c r="N65" s="377" t="e">
        <f ca="1">_xll.RiskPercentile(N$4,$A65)</f>
        <v>#NAME?</v>
      </c>
      <c r="O65" s="377" t="e">
        <f ca="1">_xll.RiskPercentile(O$4,$A65)</f>
        <v>#NAME?</v>
      </c>
      <c r="P65" s="377" t="e">
        <f ca="1">_xll.RiskPercentile(P$4,$A65)</f>
        <v>#NAME?</v>
      </c>
      <c r="Q65" s="377" t="e">
        <f ca="1">_xll.RiskPercentile(Q$4,$A65)</f>
        <v>#NAME?</v>
      </c>
      <c r="R65" s="377" t="e">
        <f ca="1">_xll.RiskPercentile(R$4,$A65)</f>
        <v>#NAME?</v>
      </c>
      <c r="S65" s="377" t="e">
        <f ca="1">_xll.RiskPercentile(S$4,$A65)</f>
        <v>#NAME?</v>
      </c>
      <c r="T65" s="377" t="e">
        <f ca="1">_xll.RiskPercentile(T$4,$A65)</f>
        <v>#NAME?</v>
      </c>
      <c r="U65" s="377" t="e">
        <f ca="1">_xll.RiskPercentile(U$4,$A65)</f>
        <v>#NAME?</v>
      </c>
      <c r="V65" s="377" t="e">
        <f ca="1">_xll.RiskPercentile(V$4,$A65)</f>
        <v>#NAME?</v>
      </c>
      <c r="W65" s="377" t="e">
        <f ca="1">_xll.RiskPercentile(W$4,$A65)</f>
        <v>#NAME?</v>
      </c>
      <c r="X65" s="377" t="e">
        <f ca="1">_xll.RiskPercentile(X$4,$A65)</f>
        <v>#NAME?</v>
      </c>
      <c r="Y65" s="377" t="e">
        <f ca="1">_xll.RiskPercentile(Y$4,$A65)</f>
        <v>#NAME?</v>
      </c>
      <c r="Z65" s="377" t="e">
        <f ca="1">_xll.RiskPercentile(Z$4,$A65)</f>
        <v>#NAME?</v>
      </c>
      <c r="AA65" s="377" t="e">
        <f ca="1">_xll.RiskPercentile(AA$4,$A65)</f>
        <v>#NAME?</v>
      </c>
      <c r="AB65" s="377" t="e">
        <f ca="1">_xll.RiskPercentile(AB$4,$A65)</f>
        <v>#NAME?</v>
      </c>
      <c r="AC65" s="377" t="e">
        <f ca="1">_xll.RiskPercentile(AC$4,$A65)</f>
        <v>#NAME?</v>
      </c>
    </row>
    <row r="66" spans="1:29" x14ac:dyDescent="0.25">
      <c r="A66" s="376">
        <v>0.25500000000000012</v>
      </c>
      <c r="C66" s="377" t="e">
        <f ca="1">_xll.RiskPercentile(C$4,$A66)</f>
        <v>#NAME?</v>
      </c>
      <c r="D66" s="377" t="e">
        <f ca="1">_xll.RiskPercentile(D$4,$A66)</f>
        <v>#NAME?</v>
      </c>
      <c r="E66" s="377" t="e">
        <f ca="1">_xll.RiskPercentile(E$4,$A66)</f>
        <v>#NAME?</v>
      </c>
      <c r="F66" s="377" t="e">
        <f ca="1">_xll.RiskPercentile(F$4,$A66)</f>
        <v>#NAME?</v>
      </c>
      <c r="G66" s="377" t="e">
        <f ca="1">_xll.RiskPercentile(G$4,$A66)</f>
        <v>#NAME?</v>
      </c>
      <c r="H66" s="377" t="e">
        <f ca="1">_xll.RiskPercentile(H$4,$A66)</f>
        <v>#NAME?</v>
      </c>
      <c r="I66" s="377" t="e">
        <f ca="1">_xll.RiskPercentile(I$4,$A66)</f>
        <v>#NAME?</v>
      </c>
      <c r="J66" s="377" t="e">
        <f ca="1">_xll.RiskPercentile(J$4,$A66)</f>
        <v>#NAME?</v>
      </c>
      <c r="K66" s="377" t="e">
        <f ca="1">_xll.RiskPercentile(K$4,$A66)</f>
        <v>#NAME?</v>
      </c>
      <c r="L66" s="377" t="e">
        <f ca="1">_xll.RiskPercentile(L$4,$A66)</f>
        <v>#NAME?</v>
      </c>
      <c r="M66" s="377" t="e">
        <f ca="1">_xll.RiskPercentile(M$4,$A66)</f>
        <v>#NAME?</v>
      </c>
      <c r="N66" s="377" t="e">
        <f ca="1">_xll.RiskPercentile(N$4,$A66)</f>
        <v>#NAME?</v>
      </c>
      <c r="O66" s="377" t="e">
        <f ca="1">_xll.RiskPercentile(O$4,$A66)</f>
        <v>#NAME?</v>
      </c>
      <c r="P66" s="377" t="e">
        <f ca="1">_xll.RiskPercentile(P$4,$A66)</f>
        <v>#NAME?</v>
      </c>
      <c r="Q66" s="377" t="e">
        <f ca="1">_xll.RiskPercentile(Q$4,$A66)</f>
        <v>#NAME?</v>
      </c>
      <c r="R66" s="377" t="e">
        <f ca="1">_xll.RiskPercentile(R$4,$A66)</f>
        <v>#NAME?</v>
      </c>
      <c r="S66" s="377" t="e">
        <f ca="1">_xll.RiskPercentile(S$4,$A66)</f>
        <v>#NAME?</v>
      </c>
      <c r="T66" s="377" t="e">
        <f ca="1">_xll.RiskPercentile(T$4,$A66)</f>
        <v>#NAME?</v>
      </c>
      <c r="U66" s="377" t="e">
        <f ca="1">_xll.RiskPercentile(U$4,$A66)</f>
        <v>#NAME?</v>
      </c>
      <c r="V66" s="377" t="e">
        <f ca="1">_xll.RiskPercentile(V$4,$A66)</f>
        <v>#NAME?</v>
      </c>
      <c r="W66" s="377" t="e">
        <f ca="1">_xll.RiskPercentile(W$4,$A66)</f>
        <v>#NAME?</v>
      </c>
      <c r="X66" s="377" t="e">
        <f ca="1">_xll.RiskPercentile(X$4,$A66)</f>
        <v>#NAME?</v>
      </c>
      <c r="Y66" s="377" t="e">
        <f ca="1">_xll.RiskPercentile(Y$4,$A66)</f>
        <v>#NAME?</v>
      </c>
      <c r="Z66" s="377" t="e">
        <f ca="1">_xll.RiskPercentile(Z$4,$A66)</f>
        <v>#NAME?</v>
      </c>
      <c r="AA66" s="377" t="e">
        <f ca="1">_xll.RiskPercentile(AA$4,$A66)</f>
        <v>#NAME?</v>
      </c>
      <c r="AB66" s="377" t="e">
        <f ca="1">_xll.RiskPercentile(AB$4,$A66)</f>
        <v>#NAME?</v>
      </c>
      <c r="AC66" s="377" t="e">
        <f ca="1">_xll.RiskPercentile(AC$4,$A66)</f>
        <v>#NAME?</v>
      </c>
    </row>
    <row r="67" spans="1:29" x14ac:dyDescent="0.25">
      <c r="A67" s="376">
        <v>0.26000000000000012</v>
      </c>
      <c r="C67" s="377" t="e">
        <f ca="1">_xll.RiskPercentile(C$4,$A67)</f>
        <v>#NAME?</v>
      </c>
      <c r="D67" s="377" t="e">
        <f ca="1">_xll.RiskPercentile(D$4,$A67)</f>
        <v>#NAME?</v>
      </c>
      <c r="E67" s="377" t="e">
        <f ca="1">_xll.RiskPercentile(E$4,$A67)</f>
        <v>#NAME?</v>
      </c>
      <c r="F67" s="377" t="e">
        <f ca="1">_xll.RiskPercentile(F$4,$A67)</f>
        <v>#NAME?</v>
      </c>
      <c r="G67" s="377" t="e">
        <f ca="1">_xll.RiskPercentile(G$4,$A67)</f>
        <v>#NAME?</v>
      </c>
      <c r="H67" s="377" t="e">
        <f ca="1">_xll.RiskPercentile(H$4,$A67)</f>
        <v>#NAME?</v>
      </c>
      <c r="I67" s="377" t="e">
        <f ca="1">_xll.RiskPercentile(I$4,$A67)</f>
        <v>#NAME?</v>
      </c>
      <c r="J67" s="377" t="e">
        <f ca="1">_xll.RiskPercentile(J$4,$A67)</f>
        <v>#NAME?</v>
      </c>
      <c r="K67" s="377" t="e">
        <f ca="1">_xll.RiskPercentile(K$4,$A67)</f>
        <v>#NAME?</v>
      </c>
      <c r="L67" s="377" t="e">
        <f ca="1">_xll.RiskPercentile(L$4,$A67)</f>
        <v>#NAME?</v>
      </c>
      <c r="M67" s="377" t="e">
        <f ca="1">_xll.RiskPercentile(M$4,$A67)</f>
        <v>#NAME?</v>
      </c>
      <c r="N67" s="377" t="e">
        <f ca="1">_xll.RiskPercentile(N$4,$A67)</f>
        <v>#NAME?</v>
      </c>
      <c r="O67" s="377" t="e">
        <f ca="1">_xll.RiskPercentile(O$4,$A67)</f>
        <v>#NAME?</v>
      </c>
      <c r="P67" s="377" t="e">
        <f ca="1">_xll.RiskPercentile(P$4,$A67)</f>
        <v>#NAME?</v>
      </c>
      <c r="Q67" s="377" t="e">
        <f ca="1">_xll.RiskPercentile(Q$4,$A67)</f>
        <v>#NAME?</v>
      </c>
      <c r="R67" s="377" t="e">
        <f ca="1">_xll.RiskPercentile(R$4,$A67)</f>
        <v>#NAME?</v>
      </c>
      <c r="S67" s="377" t="e">
        <f ca="1">_xll.RiskPercentile(S$4,$A67)</f>
        <v>#NAME?</v>
      </c>
      <c r="T67" s="377" t="e">
        <f ca="1">_xll.RiskPercentile(T$4,$A67)</f>
        <v>#NAME?</v>
      </c>
      <c r="U67" s="377" t="e">
        <f ca="1">_xll.RiskPercentile(U$4,$A67)</f>
        <v>#NAME?</v>
      </c>
      <c r="V67" s="377" t="e">
        <f ca="1">_xll.RiskPercentile(V$4,$A67)</f>
        <v>#NAME?</v>
      </c>
      <c r="W67" s="377" t="e">
        <f ca="1">_xll.RiskPercentile(W$4,$A67)</f>
        <v>#NAME?</v>
      </c>
      <c r="X67" s="377" t="e">
        <f ca="1">_xll.RiskPercentile(X$4,$A67)</f>
        <v>#NAME?</v>
      </c>
      <c r="Y67" s="377" t="e">
        <f ca="1">_xll.RiskPercentile(Y$4,$A67)</f>
        <v>#NAME?</v>
      </c>
      <c r="Z67" s="377" t="e">
        <f ca="1">_xll.RiskPercentile(Z$4,$A67)</f>
        <v>#NAME?</v>
      </c>
      <c r="AA67" s="377" t="e">
        <f ca="1">_xll.RiskPercentile(AA$4,$A67)</f>
        <v>#NAME?</v>
      </c>
      <c r="AB67" s="377" t="e">
        <f ca="1">_xll.RiskPercentile(AB$4,$A67)</f>
        <v>#NAME?</v>
      </c>
      <c r="AC67" s="377" t="e">
        <f ca="1">_xll.RiskPercentile(AC$4,$A67)</f>
        <v>#NAME?</v>
      </c>
    </row>
    <row r="68" spans="1:29" x14ac:dyDescent="0.25">
      <c r="A68" s="376">
        <v>0.26500000000000012</v>
      </c>
      <c r="C68" s="377" t="e">
        <f ca="1">_xll.RiskPercentile(C$4,$A68)</f>
        <v>#NAME?</v>
      </c>
      <c r="D68" s="377" t="e">
        <f ca="1">_xll.RiskPercentile(D$4,$A68)</f>
        <v>#NAME?</v>
      </c>
      <c r="E68" s="377" t="e">
        <f ca="1">_xll.RiskPercentile(E$4,$A68)</f>
        <v>#NAME?</v>
      </c>
      <c r="F68" s="377" t="e">
        <f ca="1">_xll.RiskPercentile(F$4,$A68)</f>
        <v>#NAME?</v>
      </c>
      <c r="G68" s="377" t="e">
        <f ca="1">_xll.RiskPercentile(G$4,$A68)</f>
        <v>#NAME?</v>
      </c>
      <c r="H68" s="377" t="e">
        <f ca="1">_xll.RiskPercentile(H$4,$A68)</f>
        <v>#NAME?</v>
      </c>
      <c r="I68" s="377" t="e">
        <f ca="1">_xll.RiskPercentile(I$4,$A68)</f>
        <v>#NAME?</v>
      </c>
      <c r="J68" s="377" t="e">
        <f ca="1">_xll.RiskPercentile(J$4,$A68)</f>
        <v>#NAME?</v>
      </c>
      <c r="K68" s="377" t="e">
        <f ca="1">_xll.RiskPercentile(K$4,$A68)</f>
        <v>#NAME?</v>
      </c>
      <c r="L68" s="377" t="e">
        <f ca="1">_xll.RiskPercentile(L$4,$A68)</f>
        <v>#NAME?</v>
      </c>
      <c r="M68" s="377" t="e">
        <f ca="1">_xll.RiskPercentile(M$4,$A68)</f>
        <v>#NAME?</v>
      </c>
      <c r="N68" s="377" t="e">
        <f ca="1">_xll.RiskPercentile(N$4,$A68)</f>
        <v>#NAME?</v>
      </c>
      <c r="O68" s="377" t="e">
        <f ca="1">_xll.RiskPercentile(O$4,$A68)</f>
        <v>#NAME?</v>
      </c>
      <c r="P68" s="377" t="e">
        <f ca="1">_xll.RiskPercentile(P$4,$A68)</f>
        <v>#NAME?</v>
      </c>
      <c r="Q68" s="377" t="e">
        <f ca="1">_xll.RiskPercentile(Q$4,$A68)</f>
        <v>#NAME?</v>
      </c>
      <c r="R68" s="377" t="e">
        <f ca="1">_xll.RiskPercentile(R$4,$A68)</f>
        <v>#NAME?</v>
      </c>
      <c r="S68" s="377" t="e">
        <f ca="1">_xll.RiskPercentile(S$4,$A68)</f>
        <v>#NAME?</v>
      </c>
      <c r="T68" s="377" t="e">
        <f ca="1">_xll.RiskPercentile(T$4,$A68)</f>
        <v>#NAME?</v>
      </c>
      <c r="U68" s="377" t="e">
        <f ca="1">_xll.RiskPercentile(U$4,$A68)</f>
        <v>#NAME?</v>
      </c>
      <c r="V68" s="377" t="e">
        <f ca="1">_xll.RiskPercentile(V$4,$A68)</f>
        <v>#NAME?</v>
      </c>
      <c r="W68" s="377" t="e">
        <f ca="1">_xll.RiskPercentile(W$4,$A68)</f>
        <v>#NAME?</v>
      </c>
      <c r="X68" s="377" t="e">
        <f ca="1">_xll.RiskPercentile(X$4,$A68)</f>
        <v>#NAME?</v>
      </c>
      <c r="Y68" s="377" t="e">
        <f ca="1">_xll.RiskPercentile(Y$4,$A68)</f>
        <v>#NAME?</v>
      </c>
      <c r="Z68" s="377" t="e">
        <f ca="1">_xll.RiskPercentile(Z$4,$A68)</f>
        <v>#NAME?</v>
      </c>
      <c r="AA68" s="377" t="e">
        <f ca="1">_xll.RiskPercentile(AA$4,$A68)</f>
        <v>#NAME?</v>
      </c>
      <c r="AB68" s="377" t="e">
        <f ca="1">_xll.RiskPercentile(AB$4,$A68)</f>
        <v>#NAME?</v>
      </c>
      <c r="AC68" s="377" t="e">
        <f ca="1">_xll.RiskPercentile(AC$4,$A68)</f>
        <v>#NAME?</v>
      </c>
    </row>
    <row r="69" spans="1:29" x14ac:dyDescent="0.25">
      <c r="A69" s="376">
        <v>0.27000000000000013</v>
      </c>
      <c r="C69" s="377" t="e">
        <f ca="1">_xll.RiskPercentile(C$4,$A69)</f>
        <v>#NAME?</v>
      </c>
      <c r="D69" s="377" t="e">
        <f ca="1">_xll.RiskPercentile(D$4,$A69)</f>
        <v>#NAME?</v>
      </c>
      <c r="E69" s="377" t="e">
        <f ca="1">_xll.RiskPercentile(E$4,$A69)</f>
        <v>#NAME?</v>
      </c>
      <c r="F69" s="377" t="e">
        <f ca="1">_xll.RiskPercentile(F$4,$A69)</f>
        <v>#NAME?</v>
      </c>
      <c r="G69" s="377" t="e">
        <f ca="1">_xll.RiskPercentile(G$4,$A69)</f>
        <v>#NAME?</v>
      </c>
      <c r="H69" s="377" t="e">
        <f ca="1">_xll.RiskPercentile(H$4,$A69)</f>
        <v>#NAME?</v>
      </c>
      <c r="I69" s="377" t="e">
        <f ca="1">_xll.RiskPercentile(I$4,$A69)</f>
        <v>#NAME?</v>
      </c>
      <c r="J69" s="377" t="e">
        <f ca="1">_xll.RiskPercentile(J$4,$A69)</f>
        <v>#NAME?</v>
      </c>
      <c r="K69" s="377" t="e">
        <f ca="1">_xll.RiskPercentile(K$4,$A69)</f>
        <v>#NAME?</v>
      </c>
      <c r="L69" s="377" t="e">
        <f ca="1">_xll.RiskPercentile(L$4,$A69)</f>
        <v>#NAME?</v>
      </c>
      <c r="M69" s="377" t="e">
        <f ca="1">_xll.RiskPercentile(M$4,$A69)</f>
        <v>#NAME?</v>
      </c>
      <c r="N69" s="377" t="e">
        <f ca="1">_xll.RiskPercentile(N$4,$A69)</f>
        <v>#NAME?</v>
      </c>
      <c r="O69" s="377" t="e">
        <f ca="1">_xll.RiskPercentile(O$4,$A69)</f>
        <v>#NAME?</v>
      </c>
      <c r="P69" s="377" t="e">
        <f ca="1">_xll.RiskPercentile(P$4,$A69)</f>
        <v>#NAME?</v>
      </c>
      <c r="Q69" s="377" t="e">
        <f ca="1">_xll.RiskPercentile(Q$4,$A69)</f>
        <v>#NAME?</v>
      </c>
      <c r="R69" s="377" t="e">
        <f ca="1">_xll.RiskPercentile(R$4,$A69)</f>
        <v>#NAME?</v>
      </c>
      <c r="S69" s="377" t="e">
        <f ca="1">_xll.RiskPercentile(S$4,$A69)</f>
        <v>#NAME?</v>
      </c>
      <c r="T69" s="377" t="e">
        <f ca="1">_xll.RiskPercentile(T$4,$A69)</f>
        <v>#NAME?</v>
      </c>
      <c r="U69" s="377" t="e">
        <f ca="1">_xll.RiskPercentile(U$4,$A69)</f>
        <v>#NAME?</v>
      </c>
      <c r="V69" s="377" t="e">
        <f ca="1">_xll.RiskPercentile(V$4,$A69)</f>
        <v>#NAME?</v>
      </c>
      <c r="W69" s="377" t="e">
        <f ca="1">_xll.RiskPercentile(W$4,$A69)</f>
        <v>#NAME?</v>
      </c>
      <c r="X69" s="377" t="e">
        <f ca="1">_xll.RiskPercentile(X$4,$A69)</f>
        <v>#NAME?</v>
      </c>
      <c r="Y69" s="377" t="e">
        <f ca="1">_xll.RiskPercentile(Y$4,$A69)</f>
        <v>#NAME?</v>
      </c>
      <c r="Z69" s="377" t="e">
        <f ca="1">_xll.RiskPercentile(Z$4,$A69)</f>
        <v>#NAME?</v>
      </c>
      <c r="AA69" s="377" t="e">
        <f ca="1">_xll.RiskPercentile(AA$4,$A69)</f>
        <v>#NAME?</v>
      </c>
      <c r="AB69" s="377" t="e">
        <f ca="1">_xll.RiskPercentile(AB$4,$A69)</f>
        <v>#NAME?</v>
      </c>
      <c r="AC69" s="377" t="e">
        <f ca="1">_xll.RiskPercentile(AC$4,$A69)</f>
        <v>#NAME?</v>
      </c>
    </row>
    <row r="70" spans="1:29" x14ac:dyDescent="0.25">
      <c r="A70" s="376">
        <v>0.27500000000000013</v>
      </c>
      <c r="C70" s="377" t="e">
        <f ca="1">_xll.RiskPercentile(C$4,$A70)</f>
        <v>#NAME?</v>
      </c>
      <c r="D70" s="377" t="e">
        <f ca="1">_xll.RiskPercentile(D$4,$A70)</f>
        <v>#NAME?</v>
      </c>
      <c r="E70" s="377" t="e">
        <f ca="1">_xll.RiskPercentile(E$4,$A70)</f>
        <v>#NAME?</v>
      </c>
      <c r="F70" s="377" t="e">
        <f ca="1">_xll.RiskPercentile(F$4,$A70)</f>
        <v>#NAME?</v>
      </c>
      <c r="G70" s="377" t="e">
        <f ca="1">_xll.RiskPercentile(G$4,$A70)</f>
        <v>#NAME?</v>
      </c>
      <c r="H70" s="377" t="e">
        <f ca="1">_xll.RiskPercentile(H$4,$A70)</f>
        <v>#NAME?</v>
      </c>
      <c r="I70" s="377" t="e">
        <f ca="1">_xll.RiskPercentile(I$4,$A70)</f>
        <v>#NAME?</v>
      </c>
      <c r="J70" s="377" t="e">
        <f ca="1">_xll.RiskPercentile(J$4,$A70)</f>
        <v>#NAME?</v>
      </c>
      <c r="K70" s="377" t="e">
        <f ca="1">_xll.RiskPercentile(K$4,$A70)</f>
        <v>#NAME?</v>
      </c>
      <c r="L70" s="377" t="e">
        <f ca="1">_xll.RiskPercentile(L$4,$A70)</f>
        <v>#NAME?</v>
      </c>
      <c r="M70" s="377" t="e">
        <f ca="1">_xll.RiskPercentile(M$4,$A70)</f>
        <v>#NAME?</v>
      </c>
      <c r="N70" s="377" t="e">
        <f ca="1">_xll.RiskPercentile(N$4,$A70)</f>
        <v>#NAME?</v>
      </c>
      <c r="O70" s="377" t="e">
        <f ca="1">_xll.RiskPercentile(O$4,$A70)</f>
        <v>#NAME?</v>
      </c>
      <c r="P70" s="377" t="e">
        <f ca="1">_xll.RiskPercentile(P$4,$A70)</f>
        <v>#NAME?</v>
      </c>
      <c r="Q70" s="377" t="e">
        <f ca="1">_xll.RiskPercentile(Q$4,$A70)</f>
        <v>#NAME?</v>
      </c>
      <c r="R70" s="377" t="e">
        <f ca="1">_xll.RiskPercentile(R$4,$A70)</f>
        <v>#NAME?</v>
      </c>
      <c r="S70" s="377" t="e">
        <f ca="1">_xll.RiskPercentile(S$4,$A70)</f>
        <v>#NAME?</v>
      </c>
      <c r="T70" s="377" t="e">
        <f ca="1">_xll.RiskPercentile(T$4,$A70)</f>
        <v>#NAME?</v>
      </c>
      <c r="U70" s="377" t="e">
        <f ca="1">_xll.RiskPercentile(U$4,$A70)</f>
        <v>#NAME?</v>
      </c>
      <c r="V70" s="377" t="e">
        <f ca="1">_xll.RiskPercentile(V$4,$A70)</f>
        <v>#NAME?</v>
      </c>
      <c r="W70" s="377" t="e">
        <f ca="1">_xll.RiskPercentile(W$4,$A70)</f>
        <v>#NAME?</v>
      </c>
      <c r="X70" s="377" t="e">
        <f ca="1">_xll.RiskPercentile(X$4,$A70)</f>
        <v>#NAME?</v>
      </c>
      <c r="Y70" s="377" t="e">
        <f ca="1">_xll.RiskPercentile(Y$4,$A70)</f>
        <v>#NAME?</v>
      </c>
      <c r="Z70" s="377" t="e">
        <f ca="1">_xll.RiskPercentile(Z$4,$A70)</f>
        <v>#NAME?</v>
      </c>
      <c r="AA70" s="377" t="e">
        <f ca="1">_xll.RiskPercentile(AA$4,$A70)</f>
        <v>#NAME?</v>
      </c>
      <c r="AB70" s="377" t="e">
        <f ca="1">_xll.RiskPercentile(AB$4,$A70)</f>
        <v>#NAME?</v>
      </c>
      <c r="AC70" s="377" t="e">
        <f ca="1">_xll.RiskPercentile(AC$4,$A70)</f>
        <v>#NAME?</v>
      </c>
    </row>
    <row r="71" spans="1:29" x14ac:dyDescent="0.25">
      <c r="A71" s="376">
        <v>0.28000000000000014</v>
      </c>
      <c r="C71" s="377" t="e">
        <f ca="1">_xll.RiskPercentile(C$4,$A71)</f>
        <v>#NAME?</v>
      </c>
      <c r="D71" s="377" t="e">
        <f ca="1">_xll.RiskPercentile(D$4,$A71)</f>
        <v>#NAME?</v>
      </c>
      <c r="E71" s="377" t="e">
        <f ca="1">_xll.RiskPercentile(E$4,$A71)</f>
        <v>#NAME?</v>
      </c>
      <c r="F71" s="377" t="e">
        <f ca="1">_xll.RiskPercentile(F$4,$A71)</f>
        <v>#NAME?</v>
      </c>
      <c r="G71" s="377" t="e">
        <f ca="1">_xll.RiskPercentile(G$4,$A71)</f>
        <v>#NAME?</v>
      </c>
      <c r="H71" s="377" t="e">
        <f ca="1">_xll.RiskPercentile(H$4,$A71)</f>
        <v>#NAME?</v>
      </c>
      <c r="I71" s="377" t="e">
        <f ca="1">_xll.RiskPercentile(I$4,$A71)</f>
        <v>#NAME?</v>
      </c>
      <c r="J71" s="377" t="e">
        <f ca="1">_xll.RiskPercentile(J$4,$A71)</f>
        <v>#NAME?</v>
      </c>
      <c r="K71" s="377" t="e">
        <f ca="1">_xll.RiskPercentile(K$4,$A71)</f>
        <v>#NAME?</v>
      </c>
      <c r="L71" s="377" t="e">
        <f ca="1">_xll.RiskPercentile(L$4,$A71)</f>
        <v>#NAME?</v>
      </c>
      <c r="M71" s="377" t="e">
        <f ca="1">_xll.RiskPercentile(M$4,$A71)</f>
        <v>#NAME?</v>
      </c>
      <c r="N71" s="377" t="e">
        <f ca="1">_xll.RiskPercentile(N$4,$A71)</f>
        <v>#NAME?</v>
      </c>
      <c r="O71" s="377" t="e">
        <f ca="1">_xll.RiskPercentile(O$4,$A71)</f>
        <v>#NAME?</v>
      </c>
      <c r="P71" s="377" t="e">
        <f ca="1">_xll.RiskPercentile(P$4,$A71)</f>
        <v>#NAME?</v>
      </c>
      <c r="Q71" s="377" t="e">
        <f ca="1">_xll.RiskPercentile(Q$4,$A71)</f>
        <v>#NAME?</v>
      </c>
      <c r="R71" s="377" t="e">
        <f ca="1">_xll.RiskPercentile(R$4,$A71)</f>
        <v>#NAME?</v>
      </c>
      <c r="S71" s="377" t="e">
        <f ca="1">_xll.RiskPercentile(S$4,$A71)</f>
        <v>#NAME?</v>
      </c>
      <c r="T71" s="377" t="e">
        <f ca="1">_xll.RiskPercentile(T$4,$A71)</f>
        <v>#NAME?</v>
      </c>
      <c r="U71" s="377" t="e">
        <f ca="1">_xll.RiskPercentile(U$4,$A71)</f>
        <v>#NAME?</v>
      </c>
      <c r="V71" s="377" t="e">
        <f ca="1">_xll.RiskPercentile(V$4,$A71)</f>
        <v>#NAME?</v>
      </c>
      <c r="W71" s="377" t="e">
        <f ca="1">_xll.RiskPercentile(W$4,$A71)</f>
        <v>#NAME?</v>
      </c>
      <c r="X71" s="377" t="e">
        <f ca="1">_xll.RiskPercentile(X$4,$A71)</f>
        <v>#NAME?</v>
      </c>
      <c r="Y71" s="377" t="e">
        <f ca="1">_xll.RiskPercentile(Y$4,$A71)</f>
        <v>#NAME?</v>
      </c>
      <c r="Z71" s="377" t="e">
        <f ca="1">_xll.RiskPercentile(Z$4,$A71)</f>
        <v>#NAME?</v>
      </c>
      <c r="AA71" s="377" t="e">
        <f ca="1">_xll.RiskPercentile(AA$4,$A71)</f>
        <v>#NAME?</v>
      </c>
      <c r="AB71" s="377" t="e">
        <f ca="1">_xll.RiskPercentile(AB$4,$A71)</f>
        <v>#NAME?</v>
      </c>
      <c r="AC71" s="377" t="e">
        <f ca="1">_xll.RiskPercentile(AC$4,$A71)</f>
        <v>#NAME?</v>
      </c>
    </row>
    <row r="72" spans="1:29" x14ac:dyDescent="0.25">
      <c r="A72" s="376">
        <v>0.28500000000000014</v>
      </c>
      <c r="C72" s="377" t="e">
        <f ca="1">_xll.RiskPercentile(C$4,$A72)</f>
        <v>#NAME?</v>
      </c>
      <c r="D72" s="377" t="e">
        <f ca="1">_xll.RiskPercentile(D$4,$A72)</f>
        <v>#NAME?</v>
      </c>
      <c r="E72" s="377" t="e">
        <f ca="1">_xll.RiskPercentile(E$4,$A72)</f>
        <v>#NAME?</v>
      </c>
      <c r="F72" s="377" t="e">
        <f ca="1">_xll.RiskPercentile(F$4,$A72)</f>
        <v>#NAME?</v>
      </c>
      <c r="G72" s="377" t="e">
        <f ca="1">_xll.RiskPercentile(G$4,$A72)</f>
        <v>#NAME?</v>
      </c>
      <c r="H72" s="377" t="e">
        <f ca="1">_xll.RiskPercentile(H$4,$A72)</f>
        <v>#NAME?</v>
      </c>
      <c r="I72" s="377" t="e">
        <f ca="1">_xll.RiskPercentile(I$4,$A72)</f>
        <v>#NAME?</v>
      </c>
      <c r="J72" s="377" t="e">
        <f ca="1">_xll.RiskPercentile(J$4,$A72)</f>
        <v>#NAME?</v>
      </c>
      <c r="K72" s="377" t="e">
        <f ca="1">_xll.RiskPercentile(K$4,$A72)</f>
        <v>#NAME?</v>
      </c>
      <c r="L72" s="377" t="e">
        <f ca="1">_xll.RiskPercentile(L$4,$A72)</f>
        <v>#NAME?</v>
      </c>
      <c r="M72" s="377" t="e">
        <f ca="1">_xll.RiskPercentile(M$4,$A72)</f>
        <v>#NAME?</v>
      </c>
      <c r="N72" s="377" t="e">
        <f ca="1">_xll.RiskPercentile(N$4,$A72)</f>
        <v>#NAME?</v>
      </c>
      <c r="O72" s="377" t="e">
        <f ca="1">_xll.RiskPercentile(O$4,$A72)</f>
        <v>#NAME?</v>
      </c>
      <c r="P72" s="377" t="e">
        <f ca="1">_xll.RiskPercentile(P$4,$A72)</f>
        <v>#NAME?</v>
      </c>
      <c r="Q72" s="377" t="e">
        <f ca="1">_xll.RiskPercentile(Q$4,$A72)</f>
        <v>#NAME?</v>
      </c>
      <c r="R72" s="377" t="e">
        <f ca="1">_xll.RiskPercentile(R$4,$A72)</f>
        <v>#NAME?</v>
      </c>
      <c r="S72" s="377" t="e">
        <f ca="1">_xll.RiskPercentile(S$4,$A72)</f>
        <v>#NAME?</v>
      </c>
      <c r="T72" s="377" t="e">
        <f ca="1">_xll.RiskPercentile(T$4,$A72)</f>
        <v>#NAME?</v>
      </c>
      <c r="U72" s="377" t="e">
        <f ca="1">_xll.RiskPercentile(U$4,$A72)</f>
        <v>#NAME?</v>
      </c>
      <c r="V72" s="377" t="e">
        <f ca="1">_xll.RiskPercentile(V$4,$A72)</f>
        <v>#NAME?</v>
      </c>
      <c r="W72" s="377" t="e">
        <f ca="1">_xll.RiskPercentile(W$4,$A72)</f>
        <v>#NAME?</v>
      </c>
      <c r="X72" s="377" t="e">
        <f ca="1">_xll.RiskPercentile(X$4,$A72)</f>
        <v>#NAME?</v>
      </c>
      <c r="Y72" s="377" t="e">
        <f ca="1">_xll.RiskPercentile(Y$4,$A72)</f>
        <v>#NAME?</v>
      </c>
      <c r="Z72" s="377" t="e">
        <f ca="1">_xll.RiskPercentile(Z$4,$A72)</f>
        <v>#NAME?</v>
      </c>
      <c r="AA72" s="377" t="e">
        <f ca="1">_xll.RiskPercentile(AA$4,$A72)</f>
        <v>#NAME?</v>
      </c>
      <c r="AB72" s="377" t="e">
        <f ca="1">_xll.RiskPercentile(AB$4,$A72)</f>
        <v>#NAME?</v>
      </c>
      <c r="AC72" s="377" t="e">
        <f ca="1">_xll.RiskPercentile(AC$4,$A72)</f>
        <v>#NAME?</v>
      </c>
    </row>
    <row r="73" spans="1:29" x14ac:dyDescent="0.25">
      <c r="A73" s="376">
        <v>0.29000000000000015</v>
      </c>
      <c r="C73" s="377" t="e">
        <f ca="1">_xll.RiskPercentile(C$4,$A73)</f>
        <v>#NAME?</v>
      </c>
      <c r="D73" s="377" t="e">
        <f ca="1">_xll.RiskPercentile(D$4,$A73)</f>
        <v>#NAME?</v>
      </c>
      <c r="E73" s="377" t="e">
        <f ca="1">_xll.RiskPercentile(E$4,$A73)</f>
        <v>#NAME?</v>
      </c>
      <c r="F73" s="377" t="e">
        <f ca="1">_xll.RiskPercentile(F$4,$A73)</f>
        <v>#NAME?</v>
      </c>
      <c r="G73" s="377" t="e">
        <f ca="1">_xll.RiskPercentile(G$4,$A73)</f>
        <v>#NAME?</v>
      </c>
      <c r="H73" s="377" t="e">
        <f ca="1">_xll.RiskPercentile(H$4,$A73)</f>
        <v>#NAME?</v>
      </c>
      <c r="I73" s="377" t="e">
        <f ca="1">_xll.RiskPercentile(I$4,$A73)</f>
        <v>#NAME?</v>
      </c>
      <c r="J73" s="377" t="e">
        <f ca="1">_xll.RiskPercentile(J$4,$A73)</f>
        <v>#NAME?</v>
      </c>
      <c r="K73" s="377" t="e">
        <f ca="1">_xll.RiskPercentile(K$4,$A73)</f>
        <v>#NAME?</v>
      </c>
      <c r="L73" s="377" t="e">
        <f ca="1">_xll.RiskPercentile(L$4,$A73)</f>
        <v>#NAME?</v>
      </c>
      <c r="M73" s="377" t="e">
        <f ca="1">_xll.RiskPercentile(M$4,$A73)</f>
        <v>#NAME?</v>
      </c>
      <c r="N73" s="377" t="e">
        <f ca="1">_xll.RiskPercentile(N$4,$A73)</f>
        <v>#NAME?</v>
      </c>
      <c r="O73" s="377" t="e">
        <f ca="1">_xll.RiskPercentile(O$4,$A73)</f>
        <v>#NAME?</v>
      </c>
      <c r="P73" s="377" t="e">
        <f ca="1">_xll.RiskPercentile(P$4,$A73)</f>
        <v>#NAME?</v>
      </c>
      <c r="Q73" s="377" t="e">
        <f ca="1">_xll.RiskPercentile(Q$4,$A73)</f>
        <v>#NAME?</v>
      </c>
      <c r="R73" s="377" t="e">
        <f ca="1">_xll.RiskPercentile(R$4,$A73)</f>
        <v>#NAME?</v>
      </c>
      <c r="S73" s="377" t="e">
        <f ca="1">_xll.RiskPercentile(S$4,$A73)</f>
        <v>#NAME?</v>
      </c>
      <c r="T73" s="377" t="e">
        <f ca="1">_xll.RiskPercentile(T$4,$A73)</f>
        <v>#NAME?</v>
      </c>
      <c r="U73" s="377" t="e">
        <f ca="1">_xll.RiskPercentile(U$4,$A73)</f>
        <v>#NAME?</v>
      </c>
      <c r="V73" s="377" t="e">
        <f ca="1">_xll.RiskPercentile(V$4,$A73)</f>
        <v>#NAME?</v>
      </c>
      <c r="W73" s="377" t="e">
        <f ca="1">_xll.RiskPercentile(W$4,$A73)</f>
        <v>#NAME?</v>
      </c>
      <c r="X73" s="377" t="e">
        <f ca="1">_xll.RiskPercentile(X$4,$A73)</f>
        <v>#NAME?</v>
      </c>
      <c r="Y73" s="377" t="e">
        <f ca="1">_xll.RiskPercentile(Y$4,$A73)</f>
        <v>#NAME?</v>
      </c>
      <c r="Z73" s="377" t="e">
        <f ca="1">_xll.RiskPercentile(Z$4,$A73)</f>
        <v>#NAME?</v>
      </c>
      <c r="AA73" s="377" t="e">
        <f ca="1">_xll.RiskPercentile(AA$4,$A73)</f>
        <v>#NAME?</v>
      </c>
      <c r="AB73" s="377" t="e">
        <f ca="1">_xll.RiskPercentile(AB$4,$A73)</f>
        <v>#NAME?</v>
      </c>
      <c r="AC73" s="377" t="e">
        <f ca="1">_xll.RiskPercentile(AC$4,$A73)</f>
        <v>#NAME?</v>
      </c>
    </row>
    <row r="74" spans="1:29" x14ac:dyDescent="0.25">
      <c r="A74" s="376">
        <v>0.29500000000000015</v>
      </c>
      <c r="C74" s="377" t="e">
        <f ca="1">_xll.RiskPercentile(C$4,$A74)</f>
        <v>#NAME?</v>
      </c>
      <c r="D74" s="377" t="e">
        <f ca="1">_xll.RiskPercentile(D$4,$A74)</f>
        <v>#NAME?</v>
      </c>
      <c r="E74" s="377" t="e">
        <f ca="1">_xll.RiskPercentile(E$4,$A74)</f>
        <v>#NAME?</v>
      </c>
      <c r="F74" s="377" t="e">
        <f ca="1">_xll.RiskPercentile(F$4,$A74)</f>
        <v>#NAME?</v>
      </c>
      <c r="G74" s="377" t="e">
        <f ca="1">_xll.RiskPercentile(G$4,$A74)</f>
        <v>#NAME?</v>
      </c>
      <c r="H74" s="377" t="e">
        <f ca="1">_xll.RiskPercentile(H$4,$A74)</f>
        <v>#NAME?</v>
      </c>
      <c r="I74" s="377" t="e">
        <f ca="1">_xll.RiskPercentile(I$4,$A74)</f>
        <v>#NAME?</v>
      </c>
      <c r="J74" s="377" t="e">
        <f ca="1">_xll.RiskPercentile(J$4,$A74)</f>
        <v>#NAME?</v>
      </c>
      <c r="K74" s="377" t="e">
        <f ca="1">_xll.RiskPercentile(K$4,$A74)</f>
        <v>#NAME?</v>
      </c>
      <c r="L74" s="377" t="e">
        <f ca="1">_xll.RiskPercentile(L$4,$A74)</f>
        <v>#NAME?</v>
      </c>
      <c r="M74" s="377" t="e">
        <f ca="1">_xll.RiskPercentile(M$4,$A74)</f>
        <v>#NAME?</v>
      </c>
      <c r="N74" s="377" t="e">
        <f ca="1">_xll.RiskPercentile(N$4,$A74)</f>
        <v>#NAME?</v>
      </c>
      <c r="O74" s="377" t="e">
        <f ca="1">_xll.RiskPercentile(O$4,$A74)</f>
        <v>#NAME?</v>
      </c>
      <c r="P74" s="377" t="e">
        <f ca="1">_xll.RiskPercentile(P$4,$A74)</f>
        <v>#NAME?</v>
      </c>
      <c r="Q74" s="377" t="e">
        <f ca="1">_xll.RiskPercentile(Q$4,$A74)</f>
        <v>#NAME?</v>
      </c>
      <c r="R74" s="377" t="e">
        <f ca="1">_xll.RiskPercentile(R$4,$A74)</f>
        <v>#NAME?</v>
      </c>
      <c r="S74" s="377" t="e">
        <f ca="1">_xll.RiskPercentile(S$4,$A74)</f>
        <v>#NAME?</v>
      </c>
      <c r="T74" s="377" t="e">
        <f ca="1">_xll.RiskPercentile(T$4,$A74)</f>
        <v>#NAME?</v>
      </c>
      <c r="U74" s="377" t="e">
        <f ca="1">_xll.RiskPercentile(U$4,$A74)</f>
        <v>#NAME?</v>
      </c>
      <c r="V74" s="377" t="e">
        <f ca="1">_xll.RiskPercentile(V$4,$A74)</f>
        <v>#NAME?</v>
      </c>
      <c r="W74" s="377" t="e">
        <f ca="1">_xll.RiskPercentile(W$4,$A74)</f>
        <v>#NAME?</v>
      </c>
      <c r="X74" s="377" t="e">
        <f ca="1">_xll.RiskPercentile(X$4,$A74)</f>
        <v>#NAME?</v>
      </c>
      <c r="Y74" s="377" t="e">
        <f ca="1">_xll.RiskPercentile(Y$4,$A74)</f>
        <v>#NAME?</v>
      </c>
      <c r="Z74" s="377" t="e">
        <f ca="1">_xll.RiskPercentile(Z$4,$A74)</f>
        <v>#NAME?</v>
      </c>
      <c r="AA74" s="377" t="e">
        <f ca="1">_xll.RiskPercentile(AA$4,$A74)</f>
        <v>#NAME?</v>
      </c>
      <c r="AB74" s="377" t="e">
        <f ca="1">_xll.RiskPercentile(AB$4,$A74)</f>
        <v>#NAME?</v>
      </c>
      <c r="AC74" s="377" t="e">
        <f ca="1">_xll.RiskPercentile(AC$4,$A74)</f>
        <v>#NAME?</v>
      </c>
    </row>
    <row r="75" spans="1:29" x14ac:dyDescent="0.25">
      <c r="A75" s="376">
        <v>0.30000000000000016</v>
      </c>
      <c r="C75" s="377" t="e">
        <f ca="1">_xll.RiskPercentile(C$4,$A75)</f>
        <v>#NAME?</v>
      </c>
      <c r="D75" s="377" t="e">
        <f ca="1">_xll.RiskPercentile(D$4,$A75)</f>
        <v>#NAME?</v>
      </c>
      <c r="E75" s="377" t="e">
        <f ca="1">_xll.RiskPercentile(E$4,$A75)</f>
        <v>#NAME?</v>
      </c>
      <c r="F75" s="377" t="e">
        <f ca="1">_xll.RiskPercentile(F$4,$A75)</f>
        <v>#NAME?</v>
      </c>
      <c r="G75" s="377" t="e">
        <f ca="1">_xll.RiskPercentile(G$4,$A75)</f>
        <v>#NAME?</v>
      </c>
      <c r="H75" s="377" t="e">
        <f ca="1">_xll.RiskPercentile(H$4,$A75)</f>
        <v>#NAME?</v>
      </c>
      <c r="I75" s="377" t="e">
        <f ca="1">_xll.RiskPercentile(I$4,$A75)</f>
        <v>#NAME?</v>
      </c>
      <c r="J75" s="377" t="e">
        <f ca="1">_xll.RiskPercentile(J$4,$A75)</f>
        <v>#NAME?</v>
      </c>
      <c r="K75" s="377" t="e">
        <f ca="1">_xll.RiskPercentile(K$4,$A75)</f>
        <v>#NAME?</v>
      </c>
      <c r="L75" s="377" t="e">
        <f ca="1">_xll.RiskPercentile(L$4,$A75)</f>
        <v>#NAME?</v>
      </c>
      <c r="M75" s="377" t="e">
        <f ca="1">_xll.RiskPercentile(M$4,$A75)</f>
        <v>#NAME?</v>
      </c>
      <c r="N75" s="377" t="e">
        <f ca="1">_xll.RiskPercentile(N$4,$A75)</f>
        <v>#NAME?</v>
      </c>
      <c r="O75" s="377" t="e">
        <f ca="1">_xll.RiskPercentile(O$4,$A75)</f>
        <v>#NAME?</v>
      </c>
      <c r="P75" s="377" t="e">
        <f ca="1">_xll.RiskPercentile(P$4,$A75)</f>
        <v>#NAME?</v>
      </c>
      <c r="Q75" s="377" t="e">
        <f ca="1">_xll.RiskPercentile(Q$4,$A75)</f>
        <v>#NAME?</v>
      </c>
      <c r="R75" s="377" t="e">
        <f ca="1">_xll.RiskPercentile(R$4,$A75)</f>
        <v>#NAME?</v>
      </c>
      <c r="S75" s="377" t="e">
        <f ca="1">_xll.RiskPercentile(S$4,$A75)</f>
        <v>#NAME?</v>
      </c>
      <c r="T75" s="377" t="e">
        <f ca="1">_xll.RiskPercentile(T$4,$A75)</f>
        <v>#NAME?</v>
      </c>
      <c r="U75" s="377" t="e">
        <f ca="1">_xll.RiskPercentile(U$4,$A75)</f>
        <v>#NAME?</v>
      </c>
      <c r="V75" s="377" t="e">
        <f ca="1">_xll.RiskPercentile(V$4,$A75)</f>
        <v>#NAME?</v>
      </c>
      <c r="W75" s="377" t="e">
        <f ca="1">_xll.RiskPercentile(W$4,$A75)</f>
        <v>#NAME?</v>
      </c>
      <c r="X75" s="377" t="e">
        <f ca="1">_xll.RiskPercentile(X$4,$A75)</f>
        <v>#NAME?</v>
      </c>
      <c r="Y75" s="377" t="e">
        <f ca="1">_xll.RiskPercentile(Y$4,$A75)</f>
        <v>#NAME?</v>
      </c>
      <c r="Z75" s="377" t="e">
        <f ca="1">_xll.RiskPercentile(Z$4,$A75)</f>
        <v>#NAME?</v>
      </c>
      <c r="AA75" s="377" t="e">
        <f ca="1">_xll.RiskPercentile(AA$4,$A75)</f>
        <v>#NAME?</v>
      </c>
      <c r="AB75" s="377" t="e">
        <f ca="1">_xll.RiskPercentile(AB$4,$A75)</f>
        <v>#NAME?</v>
      </c>
      <c r="AC75" s="377" t="e">
        <f ca="1">_xll.RiskPercentile(AC$4,$A75)</f>
        <v>#NAME?</v>
      </c>
    </row>
    <row r="76" spans="1:29" x14ac:dyDescent="0.25">
      <c r="A76" s="376">
        <v>0.30500000000000016</v>
      </c>
      <c r="C76" s="377" t="e">
        <f ca="1">_xll.RiskPercentile(C$4,$A76)</f>
        <v>#NAME?</v>
      </c>
      <c r="D76" s="377" t="e">
        <f ca="1">_xll.RiskPercentile(D$4,$A76)</f>
        <v>#NAME?</v>
      </c>
      <c r="E76" s="377" t="e">
        <f ca="1">_xll.RiskPercentile(E$4,$A76)</f>
        <v>#NAME?</v>
      </c>
      <c r="F76" s="377" t="e">
        <f ca="1">_xll.RiskPercentile(F$4,$A76)</f>
        <v>#NAME?</v>
      </c>
      <c r="G76" s="377" t="e">
        <f ca="1">_xll.RiskPercentile(G$4,$A76)</f>
        <v>#NAME?</v>
      </c>
      <c r="H76" s="377" t="e">
        <f ca="1">_xll.RiskPercentile(H$4,$A76)</f>
        <v>#NAME?</v>
      </c>
      <c r="I76" s="377" t="e">
        <f ca="1">_xll.RiskPercentile(I$4,$A76)</f>
        <v>#NAME?</v>
      </c>
      <c r="J76" s="377" t="e">
        <f ca="1">_xll.RiskPercentile(J$4,$A76)</f>
        <v>#NAME?</v>
      </c>
      <c r="K76" s="377" t="e">
        <f ca="1">_xll.RiskPercentile(K$4,$A76)</f>
        <v>#NAME?</v>
      </c>
      <c r="L76" s="377" t="e">
        <f ca="1">_xll.RiskPercentile(L$4,$A76)</f>
        <v>#NAME?</v>
      </c>
      <c r="M76" s="377" t="e">
        <f ca="1">_xll.RiskPercentile(M$4,$A76)</f>
        <v>#NAME?</v>
      </c>
      <c r="N76" s="377" t="e">
        <f ca="1">_xll.RiskPercentile(N$4,$A76)</f>
        <v>#NAME?</v>
      </c>
      <c r="O76" s="377" t="e">
        <f ca="1">_xll.RiskPercentile(O$4,$A76)</f>
        <v>#NAME?</v>
      </c>
      <c r="P76" s="377" t="e">
        <f ca="1">_xll.RiskPercentile(P$4,$A76)</f>
        <v>#NAME?</v>
      </c>
      <c r="Q76" s="377" t="e">
        <f ca="1">_xll.RiskPercentile(Q$4,$A76)</f>
        <v>#NAME?</v>
      </c>
      <c r="R76" s="377" t="e">
        <f ca="1">_xll.RiskPercentile(R$4,$A76)</f>
        <v>#NAME?</v>
      </c>
      <c r="S76" s="377" t="e">
        <f ca="1">_xll.RiskPercentile(S$4,$A76)</f>
        <v>#NAME?</v>
      </c>
      <c r="T76" s="377" t="e">
        <f ca="1">_xll.RiskPercentile(T$4,$A76)</f>
        <v>#NAME?</v>
      </c>
      <c r="U76" s="377" t="e">
        <f ca="1">_xll.RiskPercentile(U$4,$A76)</f>
        <v>#NAME?</v>
      </c>
      <c r="V76" s="377" t="e">
        <f ca="1">_xll.RiskPercentile(V$4,$A76)</f>
        <v>#NAME?</v>
      </c>
      <c r="W76" s="377" t="e">
        <f ca="1">_xll.RiskPercentile(W$4,$A76)</f>
        <v>#NAME?</v>
      </c>
      <c r="X76" s="377" t="e">
        <f ca="1">_xll.RiskPercentile(X$4,$A76)</f>
        <v>#NAME?</v>
      </c>
      <c r="Y76" s="377" t="e">
        <f ca="1">_xll.RiskPercentile(Y$4,$A76)</f>
        <v>#NAME?</v>
      </c>
      <c r="Z76" s="377" t="e">
        <f ca="1">_xll.RiskPercentile(Z$4,$A76)</f>
        <v>#NAME?</v>
      </c>
      <c r="AA76" s="377" t="e">
        <f ca="1">_xll.RiskPercentile(AA$4,$A76)</f>
        <v>#NAME?</v>
      </c>
      <c r="AB76" s="377" t="e">
        <f ca="1">_xll.RiskPercentile(AB$4,$A76)</f>
        <v>#NAME?</v>
      </c>
      <c r="AC76" s="377" t="e">
        <f ca="1">_xll.RiskPercentile(AC$4,$A76)</f>
        <v>#NAME?</v>
      </c>
    </row>
    <row r="77" spans="1:29" x14ac:dyDescent="0.25">
      <c r="A77" s="376">
        <v>0.31000000000000016</v>
      </c>
      <c r="C77" s="377" t="e">
        <f ca="1">_xll.RiskPercentile(C$4,$A77)</f>
        <v>#NAME?</v>
      </c>
      <c r="D77" s="377" t="e">
        <f ca="1">_xll.RiskPercentile(D$4,$A77)</f>
        <v>#NAME?</v>
      </c>
      <c r="E77" s="377" t="e">
        <f ca="1">_xll.RiskPercentile(E$4,$A77)</f>
        <v>#NAME?</v>
      </c>
      <c r="F77" s="377" t="e">
        <f ca="1">_xll.RiskPercentile(F$4,$A77)</f>
        <v>#NAME?</v>
      </c>
      <c r="G77" s="377" t="e">
        <f ca="1">_xll.RiskPercentile(G$4,$A77)</f>
        <v>#NAME?</v>
      </c>
      <c r="H77" s="377" t="e">
        <f ca="1">_xll.RiskPercentile(H$4,$A77)</f>
        <v>#NAME?</v>
      </c>
      <c r="I77" s="377" t="e">
        <f ca="1">_xll.RiskPercentile(I$4,$A77)</f>
        <v>#NAME?</v>
      </c>
      <c r="J77" s="377" t="e">
        <f ca="1">_xll.RiskPercentile(J$4,$A77)</f>
        <v>#NAME?</v>
      </c>
      <c r="K77" s="377" t="e">
        <f ca="1">_xll.RiskPercentile(K$4,$A77)</f>
        <v>#NAME?</v>
      </c>
      <c r="L77" s="377" t="e">
        <f ca="1">_xll.RiskPercentile(L$4,$A77)</f>
        <v>#NAME?</v>
      </c>
      <c r="M77" s="377" t="e">
        <f ca="1">_xll.RiskPercentile(M$4,$A77)</f>
        <v>#NAME?</v>
      </c>
      <c r="N77" s="377" t="e">
        <f ca="1">_xll.RiskPercentile(N$4,$A77)</f>
        <v>#NAME?</v>
      </c>
      <c r="O77" s="377" t="e">
        <f ca="1">_xll.RiskPercentile(O$4,$A77)</f>
        <v>#NAME?</v>
      </c>
      <c r="P77" s="377" t="e">
        <f ca="1">_xll.RiskPercentile(P$4,$A77)</f>
        <v>#NAME?</v>
      </c>
      <c r="Q77" s="377" t="e">
        <f ca="1">_xll.RiskPercentile(Q$4,$A77)</f>
        <v>#NAME?</v>
      </c>
      <c r="R77" s="377" t="e">
        <f ca="1">_xll.RiskPercentile(R$4,$A77)</f>
        <v>#NAME?</v>
      </c>
      <c r="S77" s="377" t="e">
        <f ca="1">_xll.RiskPercentile(S$4,$A77)</f>
        <v>#NAME?</v>
      </c>
      <c r="T77" s="377" t="e">
        <f ca="1">_xll.RiskPercentile(T$4,$A77)</f>
        <v>#NAME?</v>
      </c>
      <c r="U77" s="377" t="e">
        <f ca="1">_xll.RiskPercentile(U$4,$A77)</f>
        <v>#NAME?</v>
      </c>
      <c r="V77" s="377" t="e">
        <f ca="1">_xll.RiskPercentile(V$4,$A77)</f>
        <v>#NAME?</v>
      </c>
      <c r="W77" s="377" t="e">
        <f ca="1">_xll.RiskPercentile(W$4,$A77)</f>
        <v>#NAME?</v>
      </c>
      <c r="X77" s="377" t="e">
        <f ca="1">_xll.RiskPercentile(X$4,$A77)</f>
        <v>#NAME?</v>
      </c>
      <c r="Y77" s="377" t="e">
        <f ca="1">_xll.RiskPercentile(Y$4,$A77)</f>
        <v>#NAME?</v>
      </c>
      <c r="Z77" s="377" t="e">
        <f ca="1">_xll.RiskPercentile(Z$4,$A77)</f>
        <v>#NAME?</v>
      </c>
      <c r="AA77" s="377" t="e">
        <f ca="1">_xll.RiskPercentile(AA$4,$A77)</f>
        <v>#NAME?</v>
      </c>
      <c r="AB77" s="377" t="e">
        <f ca="1">_xll.RiskPercentile(AB$4,$A77)</f>
        <v>#NAME?</v>
      </c>
      <c r="AC77" s="377" t="e">
        <f ca="1">_xll.RiskPercentile(AC$4,$A77)</f>
        <v>#NAME?</v>
      </c>
    </row>
    <row r="78" spans="1:29" x14ac:dyDescent="0.25">
      <c r="A78" s="376">
        <v>0.31500000000000017</v>
      </c>
      <c r="C78" s="377" t="e">
        <f ca="1">_xll.RiskPercentile(C$4,$A78)</f>
        <v>#NAME?</v>
      </c>
      <c r="D78" s="377" t="e">
        <f ca="1">_xll.RiskPercentile(D$4,$A78)</f>
        <v>#NAME?</v>
      </c>
      <c r="E78" s="377" t="e">
        <f ca="1">_xll.RiskPercentile(E$4,$A78)</f>
        <v>#NAME?</v>
      </c>
      <c r="F78" s="377" t="e">
        <f ca="1">_xll.RiskPercentile(F$4,$A78)</f>
        <v>#NAME?</v>
      </c>
      <c r="G78" s="377" t="e">
        <f ca="1">_xll.RiskPercentile(G$4,$A78)</f>
        <v>#NAME?</v>
      </c>
      <c r="H78" s="377" t="e">
        <f ca="1">_xll.RiskPercentile(H$4,$A78)</f>
        <v>#NAME?</v>
      </c>
      <c r="I78" s="377" t="e">
        <f ca="1">_xll.RiskPercentile(I$4,$A78)</f>
        <v>#NAME?</v>
      </c>
      <c r="J78" s="377" t="e">
        <f ca="1">_xll.RiskPercentile(J$4,$A78)</f>
        <v>#NAME?</v>
      </c>
      <c r="K78" s="377" t="e">
        <f ca="1">_xll.RiskPercentile(K$4,$A78)</f>
        <v>#NAME?</v>
      </c>
      <c r="L78" s="377" t="e">
        <f ca="1">_xll.RiskPercentile(L$4,$A78)</f>
        <v>#NAME?</v>
      </c>
      <c r="M78" s="377" t="e">
        <f ca="1">_xll.RiskPercentile(M$4,$A78)</f>
        <v>#NAME?</v>
      </c>
      <c r="N78" s="377" t="e">
        <f ca="1">_xll.RiskPercentile(N$4,$A78)</f>
        <v>#NAME?</v>
      </c>
      <c r="O78" s="377" t="e">
        <f ca="1">_xll.RiskPercentile(O$4,$A78)</f>
        <v>#NAME?</v>
      </c>
      <c r="P78" s="377" t="e">
        <f ca="1">_xll.RiskPercentile(P$4,$A78)</f>
        <v>#NAME?</v>
      </c>
      <c r="Q78" s="377" t="e">
        <f ca="1">_xll.RiskPercentile(Q$4,$A78)</f>
        <v>#NAME?</v>
      </c>
      <c r="R78" s="377" t="e">
        <f ca="1">_xll.RiskPercentile(R$4,$A78)</f>
        <v>#NAME?</v>
      </c>
      <c r="S78" s="377" t="e">
        <f ca="1">_xll.RiskPercentile(S$4,$A78)</f>
        <v>#NAME?</v>
      </c>
      <c r="T78" s="377" t="e">
        <f ca="1">_xll.RiskPercentile(T$4,$A78)</f>
        <v>#NAME?</v>
      </c>
      <c r="U78" s="377" t="e">
        <f ca="1">_xll.RiskPercentile(U$4,$A78)</f>
        <v>#NAME?</v>
      </c>
      <c r="V78" s="377" t="e">
        <f ca="1">_xll.RiskPercentile(V$4,$A78)</f>
        <v>#NAME?</v>
      </c>
      <c r="W78" s="377" t="e">
        <f ca="1">_xll.RiskPercentile(W$4,$A78)</f>
        <v>#NAME?</v>
      </c>
      <c r="X78" s="377" t="e">
        <f ca="1">_xll.RiskPercentile(X$4,$A78)</f>
        <v>#NAME?</v>
      </c>
      <c r="Y78" s="377" t="e">
        <f ca="1">_xll.RiskPercentile(Y$4,$A78)</f>
        <v>#NAME?</v>
      </c>
      <c r="Z78" s="377" t="e">
        <f ca="1">_xll.RiskPercentile(Z$4,$A78)</f>
        <v>#NAME?</v>
      </c>
      <c r="AA78" s="377" t="e">
        <f ca="1">_xll.RiskPercentile(AA$4,$A78)</f>
        <v>#NAME?</v>
      </c>
      <c r="AB78" s="377" t="e">
        <f ca="1">_xll.RiskPercentile(AB$4,$A78)</f>
        <v>#NAME?</v>
      </c>
      <c r="AC78" s="377" t="e">
        <f ca="1">_xll.RiskPercentile(AC$4,$A78)</f>
        <v>#NAME?</v>
      </c>
    </row>
    <row r="79" spans="1:29" x14ac:dyDescent="0.25">
      <c r="A79" s="376">
        <v>0.32000000000000017</v>
      </c>
      <c r="C79" s="377" t="e">
        <f ca="1">_xll.RiskPercentile(C$4,$A79)</f>
        <v>#NAME?</v>
      </c>
      <c r="D79" s="377" t="e">
        <f ca="1">_xll.RiskPercentile(D$4,$A79)</f>
        <v>#NAME?</v>
      </c>
      <c r="E79" s="377" t="e">
        <f ca="1">_xll.RiskPercentile(E$4,$A79)</f>
        <v>#NAME?</v>
      </c>
      <c r="F79" s="377" t="e">
        <f ca="1">_xll.RiskPercentile(F$4,$A79)</f>
        <v>#NAME?</v>
      </c>
      <c r="G79" s="377" t="e">
        <f ca="1">_xll.RiskPercentile(G$4,$A79)</f>
        <v>#NAME?</v>
      </c>
      <c r="H79" s="377" t="e">
        <f ca="1">_xll.RiskPercentile(H$4,$A79)</f>
        <v>#NAME?</v>
      </c>
      <c r="I79" s="377" t="e">
        <f ca="1">_xll.RiskPercentile(I$4,$A79)</f>
        <v>#NAME?</v>
      </c>
      <c r="J79" s="377" t="e">
        <f ca="1">_xll.RiskPercentile(J$4,$A79)</f>
        <v>#NAME?</v>
      </c>
      <c r="K79" s="377" t="e">
        <f ca="1">_xll.RiskPercentile(K$4,$A79)</f>
        <v>#NAME?</v>
      </c>
      <c r="L79" s="377" t="e">
        <f ca="1">_xll.RiskPercentile(L$4,$A79)</f>
        <v>#NAME?</v>
      </c>
      <c r="M79" s="377" t="e">
        <f ca="1">_xll.RiskPercentile(M$4,$A79)</f>
        <v>#NAME?</v>
      </c>
      <c r="N79" s="377" t="e">
        <f ca="1">_xll.RiskPercentile(N$4,$A79)</f>
        <v>#NAME?</v>
      </c>
      <c r="O79" s="377" t="e">
        <f ca="1">_xll.RiskPercentile(O$4,$A79)</f>
        <v>#NAME?</v>
      </c>
      <c r="P79" s="377" t="e">
        <f ca="1">_xll.RiskPercentile(P$4,$A79)</f>
        <v>#NAME?</v>
      </c>
      <c r="Q79" s="377" t="e">
        <f ca="1">_xll.RiskPercentile(Q$4,$A79)</f>
        <v>#NAME?</v>
      </c>
      <c r="R79" s="377" t="e">
        <f ca="1">_xll.RiskPercentile(R$4,$A79)</f>
        <v>#NAME?</v>
      </c>
      <c r="S79" s="377" t="e">
        <f ca="1">_xll.RiskPercentile(S$4,$A79)</f>
        <v>#NAME?</v>
      </c>
      <c r="T79" s="377" t="e">
        <f ca="1">_xll.RiskPercentile(T$4,$A79)</f>
        <v>#NAME?</v>
      </c>
      <c r="U79" s="377" t="e">
        <f ca="1">_xll.RiskPercentile(U$4,$A79)</f>
        <v>#NAME?</v>
      </c>
      <c r="V79" s="377" t="e">
        <f ca="1">_xll.RiskPercentile(V$4,$A79)</f>
        <v>#NAME?</v>
      </c>
      <c r="W79" s="377" t="e">
        <f ca="1">_xll.RiskPercentile(W$4,$A79)</f>
        <v>#NAME?</v>
      </c>
      <c r="X79" s="377" t="e">
        <f ca="1">_xll.RiskPercentile(X$4,$A79)</f>
        <v>#NAME?</v>
      </c>
      <c r="Y79" s="377" t="e">
        <f ca="1">_xll.RiskPercentile(Y$4,$A79)</f>
        <v>#NAME?</v>
      </c>
      <c r="Z79" s="377" t="e">
        <f ca="1">_xll.RiskPercentile(Z$4,$A79)</f>
        <v>#NAME?</v>
      </c>
      <c r="AA79" s="377" t="e">
        <f ca="1">_xll.RiskPercentile(AA$4,$A79)</f>
        <v>#NAME?</v>
      </c>
      <c r="AB79" s="377" t="e">
        <f ca="1">_xll.RiskPercentile(AB$4,$A79)</f>
        <v>#NAME?</v>
      </c>
      <c r="AC79" s="377" t="e">
        <f ca="1">_xll.RiskPercentile(AC$4,$A79)</f>
        <v>#NAME?</v>
      </c>
    </row>
    <row r="80" spans="1:29" x14ac:dyDescent="0.25">
      <c r="A80" s="376">
        <v>0.32500000000000018</v>
      </c>
      <c r="C80" s="377" t="e">
        <f ca="1">_xll.RiskPercentile(C$4,$A80)</f>
        <v>#NAME?</v>
      </c>
      <c r="D80" s="377" t="e">
        <f ca="1">_xll.RiskPercentile(D$4,$A80)</f>
        <v>#NAME?</v>
      </c>
      <c r="E80" s="377" t="e">
        <f ca="1">_xll.RiskPercentile(E$4,$A80)</f>
        <v>#NAME?</v>
      </c>
      <c r="F80" s="377" t="e">
        <f ca="1">_xll.RiskPercentile(F$4,$A80)</f>
        <v>#NAME?</v>
      </c>
      <c r="G80" s="377" t="e">
        <f ca="1">_xll.RiskPercentile(G$4,$A80)</f>
        <v>#NAME?</v>
      </c>
      <c r="H80" s="377" t="e">
        <f ca="1">_xll.RiskPercentile(H$4,$A80)</f>
        <v>#NAME?</v>
      </c>
      <c r="I80" s="377" t="e">
        <f ca="1">_xll.RiskPercentile(I$4,$A80)</f>
        <v>#NAME?</v>
      </c>
      <c r="J80" s="377" t="e">
        <f ca="1">_xll.RiskPercentile(J$4,$A80)</f>
        <v>#NAME?</v>
      </c>
      <c r="K80" s="377" t="e">
        <f ca="1">_xll.RiskPercentile(K$4,$A80)</f>
        <v>#NAME?</v>
      </c>
      <c r="L80" s="377" t="e">
        <f ca="1">_xll.RiskPercentile(L$4,$A80)</f>
        <v>#NAME?</v>
      </c>
      <c r="M80" s="377" t="e">
        <f ca="1">_xll.RiskPercentile(M$4,$A80)</f>
        <v>#NAME?</v>
      </c>
      <c r="N80" s="377" t="e">
        <f ca="1">_xll.RiskPercentile(N$4,$A80)</f>
        <v>#NAME?</v>
      </c>
      <c r="O80" s="377" t="e">
        <f ca="1">_xll.RiskPercentile(O$4,$A80)</f>
        <v>#NAME?</v>
      </c>
      <c r="P80" s="377" t="e">
        <f ca="1">_xll.RiskPercentile(P$4,$A80)</f>
        <v>#NAME?</v>
      </c>
      <c r="Q80" s="377" t="e">
        <f ca="1">_xll.RiskPercentile(Q$4,$A80)</f>
        <v>#NAME?</v>
      </c>
      <c r="R80" s="377" t="e">
        <f ca="1">_xll.RiskPercentile(R$4,$A80)</f>
        <v>#NAME?</v>
      </c>
      <c r="S80" s="377" t="e">
        <f ca="1">_xll.RiskPercentile(S$4,$A80)</f>
        <v>#NAME?</v>
      </c>
      <c r="T80" s="377" t="e">
        <f ca="1">_xll.RiskPercentile(T$4,$A80)</f>
        <v>#NAME?</v>
      </c>
      <c r="U80" s="377" t="e">
        <f ca="1">_xll.RiskPercentile(U$4,$A80)</f>
        <v>#NAME?</v>
      </c>
      <c r="V80" s="377" t="e">
        <f ca="1">_xll.RiskPercentile(V$4,$A80)</f>
        <v>#NAME?</v>
      </c>
      <c r="W80" s="377" t="e">
        <f ca="1">_xll.RiskPercentile(W$4,$A80)</f>
        <v>#NAME?</v>
      </c>
      <c r="X80" s="377" t="e">
        <f ca="1">_xll.RiskPercentile(X$4,$A80)</f>
        <v>#NAME?</v>
      </c>
      <c r="Y80" s="377" t="e">
        <f ca="1">_xll.RiskPercentile(Y$4,$A80)</f>
        <v>#NAME?</v>
      </c>
      <c r="Z80" s="377" t="e">
        <f ca="1">_xll.RiskPercentile(Z$4,$A80)</f>
        <v>#NAME?</v>
      </c>
      <c r="AA80" s="377" t="e">
        <f ca="1">_xll.RiskPercentile(AA$4,$A80)</f>
        <v>#NAME?</v>
      </c>
      <c r="AB80" s="377" t="e">
        <f ca="1">_xll.RiskPercentile(AB$4,$A80)</f>
        <v>#NAME?</v>
      </c>
      <c r="AC80" s="377" t="e">
        <f ca="1">_xll.RiskPercentile(AC$4,$A80)</f>
        <v>#NAME?</v>
      </c>
    </row>
    <row r="81" spans="1:29" x14ac:dyDescent="0.25">
      <c r="A81" s="376">
        <v>0.33000000000000018</v>
      </c>
      <c r="C81" s="377" t="e">
        <f ca="1">_xll.RiskPercentile(C$4,$A81)</f>
        <v>#NAME?</v>
      </c>
      <c r="D81" s="377" t="e">
        <f ca="1">_xll.RiskPercentile(D$4,$A81)</f>
        <v>#NAME?</v>
      </c>
      <c r="E81" s="377" t="e">
        <f ca="1">_xll.RiskPercentile(E$4,$A81)</f>
        <v>#NAME?</v>
      </c>
      <c r="F81" s="377" t="e">
        <f ca="1">_xll.RiskPercentile(F$4,$A81)</f>
        <v>#NAME?</v>
      </c>
      <c r="G81" s="377" t="e">
        <f ca="1">_xll.RiskPercentile(G$4,$A81)</f>
        <v>#NAME?</v>
      </c>
      <c r="H81" s="377" t="e">
        <f ca="1">_xll.RiskPercentile(H$4,$A81)</f>
        <v>#NAME?</v>
      </c>
      <c r="I81" s="377" t="e">
        <f ca="1">_xll.RiskPercentile(I$4,$A81)</f>
        <v>#NAME?</v>
      </c>
      <c r="J81" s="377" t="e">
        <f ca="1">_xll.RiskPercentile(J$4,$A81)</f>
        <v>#NAME?</v>
      </c>
      <c r="K81" s="377" t="e">
        <f ca="1">_xll.RiskPercentile(K$4,$A81)</f>
        <v>#NAME?</v>
      </c>
      <c r="L81" s="377" t="e">
        <f ca="1">_xll.RiskPercentile(L$4,$A81)</f>
        <v>#NAME?</v>
      </c>
      <c r="M81" s="377" t="e">
        <f ca="1">_xll.RiskPercentile(M$4,$A81)</f>
        <v>#NAME?</v>
      </c>
      <c r="N81" s="377" t="e">
        <f ca="1">_xll.RiskPercentile(N$4,$A81)</f>
        <v>#NAME?</v>
      </c>
      <c r="O81" s="377" t="e">
        <f ca="1">_xll.RiskPercentile(O$4,$A81)</f>
        <v>#NAME?</v>
      </c>
      <c r="P81" s="377" t="e">
        <f ca="1">_xll.RiskPercentile(P$4,$A81)</f>
        <v>#NAME?</v>
      </c>
      <c r="Q81" s="377" t="e">
        <f ca="1">_xll.RiskPercentile(Q$4,$A81)</f>
        <v>#NAME?</v>
      </c>
      <c r="R81" s="377" t="e">
        <f ca="1">_xll.RiskPercentile(R$4,$A81)</f>
        <v>#NAME?</v>
      </c>
      <c r="S81" s="377" t="e">
        <f ca="1">_xll.RiskPercentile(S$4,$A81)</f>
        <v>#NAME?</v>
      </c>
      <c r="T81" s="377" t="e">
        <f ca="1">_xll.RiskPercentile(T$4,$A81)</f>
        <v>#NAME?</v>
      </c>
      <c r="U81" s="377" t="e">
        <f ca="1">_xll.RiskPercentile(U$4,$A81)</f>
        <v>#NAME?</v>
      </c>
      <c r="V81" s="377" t="e">
        <f ca="1">_xll.RiskPercentile(V$4,$A81)</f>
        <v>#NAME?</v>
      </c>
      <c r="W81" s="377" t="e">
        <f ca="1">_xll.RiskPercentile(W$4,$A81)</f>
        <v>#NAME?</v>
      </c>
      <c r="X81" s="377" t="e">
        <f ca="1">_xll.RiskPercentile(X$4,$A81)</f>
        <v>#NAME?</v>
      </c>
      <c r="Y81" s="377" t="e">
        <f ca="1">_xll.RiskPercentile(Y$4,$A81)</f>
        <v>#NAME?</v>
      </c>
      <c r="Z81" s="377" t="e">
        <f ca="1">_xll.RiskPercentile(Z$4,$A81)</f>
        <v>#NAME?</v>
      </c>
      <c r="AA81" s="377" t="e">
        <f ca="1">_xll.RiskPercentile(AA$4,$A81)</f>
        <v>#NAME?</v>
      </c>
      <c r="AB81" s="377" t="e">
        <f ca="1">_xll.RiskPercentile(AB$4,$A81)</f>
        <v>#NAME?</v>
      </c>
      <c r="AC81" s="377" t="e">
        <f ca="1">_xll.RiskPercentile(AC$4,$A81)</f>
        <v>#NAME?</v>
      </c>
    </row>
    <row r="82" spans="1:29" x14ac:dyDescent="0.25">
      <c r="A82" s="376">
        <v>0.33500000000000019</v>
      </c>
      <c r="C82" s="377" t="e">
        <f ca="1">_xll.RiskPercentile(C$4,$A82)</f>
        <v>#NAME?</v>
      </c>
      <c r="D82" s="377" t="e">
        <f ca="1">_xll.RiskPercentile(D$4,$A82)</f>
        <v>#NAME?</v>
      </c>
      <c r="E82" s="377" t="e">
        <f ca="1">_xll.RiskPercentile(E$4,$A82)</f>
        <v>#NAME?</v>
      </c>
      <c r="F82" s="377" t="e">
        <f ca="1">_xll.RiskPercentile(F$4,$A82)</f>
        <v>#NAME?</v>
      </c>
      <c r="G82" s="377" t="e">
        <f ca="1">_xll.RiskPercentile(G$4,$A82)</f>
        <v>#NAME?</v>
      </c>
      <c r="H82" s="377" t="e">
        <f ca="1">_xll.RiskPercentile(H$4,$A82)</f>
        <v>#NAME?</v>
      </c>
      <c r="I82" s="377" t="e">
        <f ca="1">_xll.RiskPercentile(I$4,$A82)</f>
        <v>#NAME?</v>
      </c>
      <c r="J82" s="377" t="e">
        <f ca="1">_xll.RiskPercentile(J$4,$A82)</f>
        <v>#NAME?</v>
      </c>
      <c r="K82" s="377" t="e">
        <f ca="1">_xll.RiskPercentile(K$4,$A82)</f>
        <v>#NAME?</v>
      </c>
      <c r="L82" s="377" t="e">
        <f ca="1">_xll.RiskPercentile(L$4,$A82)</f>
        <v>#NAME?</v>
      </c>
      <c r="M82" s="377" t="e">
        <f ca="1">_xll.RiskPercentile(M$4,$A82)</f>
        <v>#NAME?</v>
      </c>
      <c r="N82" s="377" t="e">
        <f ca="1">_xll.RiskPercentile(N$4,$A82)</f>
        <v>#NAME?</v>
      </c>
      <c r="O82" s="377" t="e">
        <f ca="1">_xll.RiskPercentile(O$4,$A82)</f>
        <v>#NAME?</v>
      </c>
      <c r="P82" s="377" t="e">
        <f ca="1">_xll.RiskPercentile(P$4,$A82)</f>
        <v>#NAME?</v>
      </c>
      <c r="Q82" s="377" t="e">
        <f ca="1">_xll.RiskPercentile(Q$4,$A82)</f>
        <v>#NAME?</v>
      </c>
      <c r="R82" s="377" t="e">
        <f ca="1">_xll.RiskPercentile(R$4,$A82)</f>
        <v>#NAME?</v>
      </c>
      <c r="S82" s="377" t="e">
        <f ca="1">_xll.RiskPercentile(S$4,$A82)</f>
        <v>#NAME?</v>
      </c>
      <c r="T82" s="377" t="e">
        <f ca="1">_xll.RiskPercentile(T$4,$A82)</f>
        <v>#NAME?</v>
      </c>
      <c r="U82" s="377" t="e">
        <f ca="1">_xll.RiskPercentile(U$4,$A82)</f>
        <v>#NAME?</v>
      </c>
      <c r="V82" s="377" t="e">
        <f ca="1">_xll.RiskPercentile(V$4,$A82)</f>
        <v>#NAME?</v>
      </c>
      <c r="W82" s="377" t="e">
        <f ca="1">_xll.RiskPercentile(W$4,$A82)</f>
        <v>#NAME?</v>
      </c>
      <c r="X82" s="377" t="e">
        <f ca="1">_xll.RiskPercentile(X$4,$A82)</f>
        <v>#NAME?</v>
      </c>
      <c r="Y82" s="377" t="e">
        <f ca="1">_xll.RiskPercentile(Y$4,$A82)</f>
        <v>#NAME?</v>
      </c>
      <c r="Z82" s="377" t="e">
        <f ca="1">_xll.RiskPercentile(Z$4,$A82)</f>
        <v>#NAME?</v>
      </c>
      <c r="AA82" s="377" t="e">
        <f ca="1">_xll.RiskPercentile(AA$4,$A82)</f>
        <v>#NAME?</v>
      </c>
      <c r="AB82" s="377" t="e">
        <f ca="1">_xll.RiskPercentile(AB$4,$A82)</f>
        <v>#NAME?</v>
      </c>
      <c r="AC82" s="377" t="e">
        <f ca="1">_xll.RiskPercentile(AC$4,$A82)</f>
        <v>#NAME?</v>
      </c>
    </row>
    <row r="83" spans="1:29" x14ac:dyDescent="0.25">
      <c r="A83" s="376">
        <v>0.34000000000000019</v>
      </c>
      <c r="C83" s="377" t="e">
        <f ca="1">_xll.RiskPercentile(C$4,$A83)</f>
        <v>#NAME?</v>
      </c>
      <c r="D83" s="377" t="e">
        <f ca="1">_xll.RiskPercentile(D$4,$A83)</f>
        <v>#NAME?</v>
      </c>
      <c r="E83" s="377" t="e">
        <f ca="1">_xll.RiskPercentile(E$4,$A83)</f>
        <v>#NAME?</v>
      </c>
      <c r="F83" s="377" t="e">
        <f ca="1">_xll.RiskPercentile(F$4,$A83)</f>
        <v>#NAME?</v>
      </c>
      <c r="G83" s="377" t="e">
        <f ca="1">_xll.RiskPercentile(G$4,$A83)</f>
        <v>#NAME?</v>
      </c>
      <c r="H83" s="377" t="e">
        <f ca="1">_xll.RiskPercentile(H$4,$A83)</f>
        <v>#NAME?</v>
      </c>
      <c r="I83" s="377" t="e">
        <f ca="1">_xll.RiskPercentile(I$4,$A83)</f>
        <v>#NAME?</v>
      </c>
      <c r="J83" s="377" t="e">
        <f ca="1">_xll.RiskPercentile(J$4,$A83)</f>
        <v>#NAME?</v>
      </c>
      <c r="K83" s="377" t="e">
        <f ca="1">_xll.RiskPercentile(K$4,$A83)</f>
        <v>#NAME?</v>
      </c>
      <c r="L83" s="377" t="e">
        <f ca="1">_xll.RiskPercentile(L$4,$A83)</f>
        <v>#NAME?</v>
      </c>
      <c r="M83" s="377" t="e">
        <f ca="1">_xll.RiskPercentile(M$4,$A83)</f>
        <v>#NAME?</v>
      </c>
      <c r="N83" s="377" t="e">
        <f ca="1">_xll.RiskPercentile(N$4,$A83)</f>
        <v>#NAME?</v>
      </c>
      <c r="O83" s="377" t="e">
        <f ca="1">_xll.RiskPercentile(O$4,$A83)</f>
        <v>#NAME?</v>
      </c>
      <c r="P83" s="377" t="e">
        <f ca="1">_xll.RiskPercentile(P$4,$A83)</f>
        <v>#NAME?</v>
      </c>
      <c r="Q83" s="377" t="e">
        <f ca="1">_xll.RiskPercentile(Q$4,$A83)</f>
        <v>#NAME?</v>
      </c>
      <c r="R83" s="377" t="e">
        <f ca="1">_xll.RiskPercentile(R$4,$A83)</f>
        <v>#NAME?</v>
      </c>
      <c r="S83" s="377" t="e">
        <f ca="1">_xll.RiskPercentile(S$4,$A83)</f>
        <v>#NAME?</v>
      </c>
      <c r="T83" s="377" t="e">
        <f ca="1">_xll.RiskPercentile(T$4,$A83)</f>
        <v>#NAME?</v>
      </c>
      <c r="U83" s="377" t="e">
        <f ca="1">_xll.RiskPercentile(U$4,$A83)</f>
        <v>#NAME?</v>
      </c>
      <c r="V83" s="377" t="e">
        <f ca="1">_xll.RiskPercentile(V$4,$A83)</f>
        <v>#NAME?</v>
      </c>
      <c r="W83" s="377" t="e">
        <f ca="1">_xll.RiskPercentile(W$4,$A83)</f>
        <v>#NAME?</v>
      </c>
      <c r="X83" s="377" t="e">
        <f ca="1">_xll.RiskPercentile(X$4,$A83)</f>
        <v>#NAME?</v>
      </c>
      <c r="Y83" s="377" t="e">
        <f ca="1">_xll.RiskPercentile(Y$4,$A83)</f>
        <v>#NAME?</v>
      </c>
      <c r="Z83" s="377" t="e">
        <f ca="1">_xll.RiskPercentile(Z$4,$A83)</f>
        <v>#NAME?</v>
      </c>
      <c r="AA83" s="377" t="e">
        <f ca="1">_xll.RiskPercentile(AA$4,$A83)</f>
        <v>#NAME?</v>
      </c>
      <c r="AB83" s="377" t="e">
        <f ca="1">_xll.RiskPercentile(AB$4,$A83)</f>
        <v>#NAME?</v>
      </c>
      <c r="AC83" s="377" t="e">
        <f ca="1">_xll.RiskPercentile(AC$4,$A83)</f>
        <v>#NAME?</v>
      </c>
    </row>
    <row r="84" spans="1:29" x14ac:dyDescent="0.25">
      <c r="A84" s="376">
        <v>0.3450000000000002</v>
      </c>
      <c r="C84" s="377" t="e">
        <f ca="1">_xll.RiskPercentile(C$4,$A84)</f>
        <v>#NAME?</v>
      </c>
      <c r="D84" s="377" t="e">
        <f ca="1">_xll.RiskPercentile(D$4,$A84)</f>
        <v>#NAME?</v>
      </c>
      <c r="E84" s="377" t="e">
        <f ca="1">_xll.RiskPercentile(E$4,$A84)</f>
        <v>#NAME?</v>
      </c>
      <c r="F84" s="377" t="e">
        <f ca="1">_xll.RiskPercentile(F$4,$A84)</f>
        <v>#NAME?</v>
      </c>
      <c r="G84" s="377" t="e">
        <f ca="1">_xll.RiskPercentile(G$4,$A84)</f>
        <v>#NAME?</v>
      </c>
      <c r="H84" s="377" t="e">
        <f ca="1">_xll.RiskPercentile(H$4,$A84)</f>
        <v>#NAME?</v>
      </c>
      <c r="I84" s="377" t="e">
        <f ca="1">_xll.RiskPercentile(I$4,$A84)</f>
        <v>#NAME?</v>
      </c>
      <c r="J84" s="377" t="e">
        <f ca="1">_xll.RiskPercentile(J$4,$A84)</f>
        <v>#NAME?</v>
      </c>
      <c r="K84" s="377" t="e">
        <f ca="1">_xll.RiskPercentile(K$4,$A84)</f>
        <v>#NAME?</v>
      </c>
      <c r="L84" s="377" t="e">
        <f ca="1">_xll.RiskPercentile(L$4,$A84)</f>
        <v>#NAME?</v>
      </c>
      <c r="M84" s="377" t="e">
        <f ca="1">_xll.RiskPercentile(M$4,$A84)</f>
        <v>#NAME?</v>
      </c>
      <c r="N84" s="377" t="e">
        <f ca="1">_xll.RiskPercentile(N$4,$A84)</f>
        <v>#NAME?</v>
      </c>
      <c r="O84" s="377" t="e">
        <f ca="1">_xll.RiskPercentile(O$4,$A84)</f>
        <v>#NAME?</v>
      </c>
      <c r="P84" s="377" t="e">
        <f ca="1">_xll.RiskPercentile(P$4,$A84)</f>
        <v>#NAME?</v>
      </c>
      <c r="Q84" s="377" t="e">
        <f ca="1">_xll.RiskPercentile(Q$4,$A84)</f>
        <v>#NAME?</v>
      </c>
      <c r="R84" s="377" t="e">
        <f ca="1">_xll.RiskPercentile(R$4,$A84)</f>
        <v>#NAME?</v>
      </c>
      <c r="S84" s="377" t="e">
        <f ca="1">_xll.RiskPercentile(S$4,$A84)</f>
        <v>#NAME?</v>
      </c>
      <c r="T84" s="377" t="e">
        <f ca="1">_xll.RiskPercentile(T$4,$A84)</f>
        <v>#NAME?</v>
      </c>
      <c r="U84" s="377" t="e">
        <f ca="1">_xll.RiskPercentile(U$4,$A84)</f>
        <v>#NAME?</v>
      </c>
      <c r="V84" s="377" t="e">
        <f ca="1">_xll.RiskPercentile(V$4,$A84)</f>
        <v>#NAME?</v>
      </c>
      <c r="W84" s="377" t="e">
        <f ca="1">_xll.RiskPercentile(W$4,$A84)</f>
        <v>#NAME?</v>
      </c>
      <c r="X84" s="377" t="e">
        <f ca="1">_xll.RiskPercentile(X$4,$A84)</f>
        <v>#NAME?</v>
      </c>
      <c r="Y84" s="377" t="e">
        <f ca="1">_xll.RiskPercentile(Y$4,$A84)</f>
        <v>#NAME?</v>
      </c>
      <c r="Z84" s="377" t="e">
        <f ca="1">_xll.RiskPercentile(Z$4,$A84)</f>
        <v>#NAME?</v>
      </c>
      <c r="AA84" s="377" t="e">
        <f ca="1">_xll.RiskPercentile(AA$4,$A84)</f>
        <v>#NAME?</v>
      </c>
      <c r="AB84" s="377" t="e">
        <f ca="1">_xll.RiskPercentile(AB$4,$A84)</f>
        <v>#NAME?</v>
      </c>
      <c r="AC84" s="377" t="e">
        <f ca="1">_xll.RiskPercentile(AC$4,$A84)</f>
        <v>#NAME?</v>
      </c>
    </row>
    <row r="85" spans="1:29" x14ac:dyDescent="0.25">
      <c r="A85" s="376">
        <v>0.3500000000000002</v>
      </c>
      <c r="C85" s="377" t="e">
        <f ca="1">_xll.RiskPercentile(C$4,$A85)</f>
        <v>#NAME?</v>
      </c>
      <c r="D85" s="377" t="e">
        <f ca="1">_xll.RiskPercentile(D$4,$A85)</f>
        <v>#NAME?</v>
      </c>
      <c r="E85" s="377" t="e">
        <f ca="1">_xll.RiskPercentile(E$4,$A85)</f>
        <v>#NAME?</v>
      </c>
      <c r="F85" s="377" t="e">
        <f ca="1">_xll.RiskPercentile(F$4,$A85)</f>
        <v>#NAME?</v>
      </c>
      <c r="G85" s="377" t="e">
        <f ca="1">_xll.RiskPercentile(G$4,$A85)</f>
        <v>#NAME?</v>
      </c>
      <c r="H85" s="377" t="e">
        <f ca="1">_xll.RiskPercentile(H$4,$A85)</f>
        <v>#NAME?</v>
      </c>
      <c r="I85" s="377" t="e">
        <f ca="1">_xll.RiskPercentile(I$4,$A85)</f>
        <v>#NAME?</v>
      </c>
      <c r="J85" s="377" t="e">
        <f ca="1">_xll.RiskPercentile(J$4,$A85)</f>
        <v>#NAME?</v>
      </c>
      <c r="K85" s="377" t="e">
        <f ca="1">_xll.RiskPercentile(K$4,$A85)</f>
        <v>#NAME?</v>
      </c>
      <c r="L85" s="377" t="e">
        <f ca="1">_xll.RiskPercentile(L$4,$A85)</f>
        <v>#NAME?</v>
      </c>
      <c r="M85" s="377" t="e">
        <f ca="1">_xll.RiskPercentile(M$4,$A85)</f>
        <v>#NAME?</v>
      </c>
      <c r="N85" s="377" t="e">
        <f ca="1">_xll.RiskPercentile(N$4,$A85)</f>
        <v>#NAME?</v>
      </c>
      <c r="O85" s="377" t="e">
        <f ca="1">_xll.RiskPercentile(O$4,$A85)</f>
        <v>#NAME?</v>
      </c>
      <c r="P85" s="377" t="e">
        <f ca="1">_xll.RiskPercentile(P$4,$A85)</f>
        <v>#NAME?</v>
      </c>
      <c r="Q85" s="377" t="e">
        <f ca="1">_xll.RiskPercentile(Q$4,$A85)</f>
        <v>#NAME?</v>
      </c>
      <c r="R85" s="377" t="e">
        <f ca="1">_xll.RiskPercentile(R$4,$A85)</f>
        <v>#NAME?</v>
      </c>
      <c r="S85" s="377" t="e">
        <f ca="1">_xll.RiskPercentile(S$4,$A85)</f>
        <v>#NAME?</v>
      </c>
      <c r="T85" s="377" t="e">
        <f ca="1">_xll.RiskPercentile(T$4,$A85)</f>
        <v>#NAME?</v>
      </c>
      <c r="U85" s="377" t="e">
        <f ca="1">_xll.RiskPercentile(U$4,$A85)</f>
        <v>#NAME?</v>
      </c>
      <c r="V85" s="377" t="e">
        <f ca="1">_xll.RiskPercentile(V$4,$A85)</f>
        <v>#NAME?</v>
      </c>
      <c r="W85" s="377" t="e">
        <f ca="1">_xll.RiskPercentile(W$4,$A85)</f>
        <v>#NAME?</v>
      </c>
      <c r="X85" s="377" t="e">
        <f ca="1">_xll.RiskPercentile(X$4,$A85)</f>
        <v>#NAME?</v>
      </c>
      <c r="Y85" s="377" t="e">
        <f ca="1">_xll.RiskPercentile(Y$4,$A85)</f>
        <v>#NAME?</v>
      </c>
      <c r="Z85" s="377" t="e">
        <f ca="1">_xll.RiskPercentile(Z$4,$A85)</f>
        <v>#NAME?</v>
      </c>
      <c r="AA85" s="377" t="e">
        <f ca="1">_xll.RiskPercentile(AA$4,$A85)</f>
        <v>#NAME?</v>
      </c>
      <c r="AB85" s="377" t="e">
        <f ca="1">_xll.RiskPercentile(AB$4,$A85)</f>
        <v>#NAME?</v>
      </c>
      <c r="AC85" s="377" t="e">
        <f ca="1">_xll.RiskPercentile(AC$4,$A85)</f>
        <v>#NAME?</v>
      </c>
    </row>
    <row r="86" spans="1:29" x14ac:dyDescent="0.25">
      <c r="A86" s="376">
        <v>0.3550000000000002</v>
      </c>
      <c r="C86" s="377" t="e">
        <f ca="1">_xll.RiskPercentile(C$4,$A86)</f>
        <v>#NAME?</v>
      </c>
      <c r="D86" s="377" t="e">
        <f ca="1">_xll.RiskPercentile(D$4,$A86)</f>
        <v>#NAME?</v>
      </c>
      <c r="E86" s="377" t="e">
        <f ca="1">_xll.RiskPercentile(E$4,$A86)</f>
        <v>#NAME?</v>
      </c>
      <c r="F86" s="377" t="e">
        <f ca="1">_xll.RiskPercentile(F$4,$A86)</f>
        <v>#NAME?</v>
      </c>
      <c r="G86" s="377" t="e">
        <f ca="1">_xll.RiskPercentile(G$4,$A86)</f>
        <v>#NAME?</v>
      </c>
      <c r="H86" s="377" t="e">
        <f ca="1">_xll.RiskPercentile(H$4,$A86)</f>
        <v>#NAME?</v>
      </c>
      <c r="I86" s="377" t="e">
        <f ca="1">_xll.RiskPercentile(I$4,$A86)</f>
        <v>#NAME?</v>
      </c>
      <c r="J86" s="377" t="e">
        <f ca="1">_xll.RiskPercentile(J$4,$A86)</f>
        <v>#NAME?</v>
      </c>
      <c r="K86" s="377" t="e">
        <f ca="1">_xll.RiskPercentile(K$4,$A86)</f>
        <v>#NAME?</v>
      </c>
      <c r="L86" s="377" t="e">
        <f ca="1">_xll.RiskPercentile(L$4,$A86)</f>
        <v>#NAME?</v>
      </c>
      <c r="M86" s="377" t="e">
        <f ca="1">_xll.RiskPercentile(M$4,$A86)</f>
        <v>#NAME?</v>
      </c>
      <c r="N86" s="377" t="e">
        <f ca="1">_xll.RiskPercentile(N$4,$A86)</f>
        <v>#NAME?</v>
      </c>
      <c r="O86" s="377" t="e">
        <f ca="1">_xll.RiskPercentile(O$4,$A86)</f>
        <v>#NAME?</v>
      </c>
      <c r="P86" s="377" t="e">
        <f ca="1">_xll.RiskPercentile(P$4,$A86)</f>
        <v>#NAME?</v>
      </c>
      <c r="Q86" s="377" t="e">
        <f ca="1">_xll.RiskPercentile(Q$4,$A86)</f>
        <v>#NAME?</v>
      </c>
      <c r="R86" s="377" t="e">
        <f ca="1">_xll.RiskPercentile(R$4,$A86)</f>
        <v>#NAME?</v>
      </c>
      <c r="S86" s="377" t="e">
        <f ca="1">_xll.RiskPercentile(S$4,$A86)</f>
        <v>#NAME?</v>
      </c>
      <c r="T86" s="377" t="e">
        <f ca="1">_xll.RiskPercentile(T$4,$A86)</f>
        <v>#NAME?</v>
      </c>
      <c r="U86" s="377" t="e">
        <f ca="1">_xll.RiskPercentile(U$4,$A86)</f>
        <v>#NAME?</v>
      </c>
      <c r="V86" s="377" t="e">
        <f ca="1">_xll.RiskPercentile(V$4,$A86)</f>
        <v>#NAME?</v>
      </c>
      <c r="W86" s="377" t="e">
        <f ca="1">_xll.RiskPercentile(W$4,$A86)</f>
        <v>#NAME?</v>
      </c>
      <c r="X86" s="377" t="e">
        <f ca="1">_xll.RiskPercentile(X$4,$A86)</f>
        <v>#NAME?</v>
      </c>
      <c r="Y86" s="377" t="e">
        <f ca="1">_xll.RiskPercentile(Y$4,$A86)</f>
        <v>#NAME?</v>
      </c>
      <c r="Z86" s="377" t="e">
        <f ca="1">_xll.RiskPercentile(Z$4,$A86)</f>
        <v>#NAME?</v>
      </c>
      <c r="AA86" s="377" t="e">
        <f ca="1">_xll.RiskPercentile(AA$4,$A86)</f>
        <v>#NAME?</v>
      </c>
      <c r="AB86" s="377" t="e">
        <f ca="1">_xll.RiskPercentile(AB$4,$A86)</f>
        <v>#NAME?</v>
      </c>
      <c r="AC86" s="377" t="e">
        <f ca="1">_xll.RiskPercentile(AC$4,$A86)</f>
        <v>#NAME?</v>
      </c>
    </row>
    <row r="87" spans="1:29" x14ac:dyDescent="0.25">
      <c r="A87" s="376">
        <v>0.36000000000000021</v>
      </c>
      <c r="C87" s="377" t="e">
        <f ca="1">_xll.RiskPercentile(C$4,$A87)</f>
        <v>#NAME?</v>
      </c>
      <c r="D87" s="377" t="e">
        <f ca="1">_xll.RiskPercentile(D$4,$A87)</f>
        <v>#NAME?</v>
      </c>
      <c r="E87" s="377" t="e">
        <f ca="1">_xll.RiskPercentile(E$4,$A87)</f>
        <v>#NAME?</v>
      </c>
      <c r="F87" s="377" t="e">
        <f ca="1">_xll.RiskPercentile(F$4,$A87)</f>
        <v>#NAME?</v>
      </c>
      <c r="G87" s="377" t="e">
        <f ca="1">_xll.RiskPercentile(G$4,$A87)</f>
        <v>#NAME?</v>
      </c>
      <c r="H87" s="377" t="e">
        <f ca="1">_xll.RiskPercentile(H$4,$A87)</f>
        <v>#NAME?</v>
      </c>
      <c r="I87" s="377" t="e">
        <f ca="1">_xll.RiskPercentile(I$4,$A87)</f>
        <v>#NAME?</v>
      </c>
      <c r="J87" s="377" t="e">
        <f ca="1">_xll.RiskPercentile(J$4,$A87)</f>
        <v>#NAME?</v>
      </c>
      <c r="K87" s="377" t="e">
        <f ca="1">_xll.RiskPercentile(K$4,$A87)</f>
        <v>#NAME?</v>
      </c>
      <c r="L87" s="377" t="e">
        <f ca="1">_xll.RiskPercentile(L$4,$A87)</f>
        <v>#NAME?</v>
      </c>
      <c r="M87" s="377" t="e">
        <f ca="1">_xll.RiskPercentile(M$4,$A87)</f>
        <v>#NAME?</v>
      </c>
      <c r="N87" s="377" t="e">
        <f ca="1">_xll.RiskPercentile(N$4,$A87)</f>
        <v>#NAME?</v>
      </c>
      <c r="O87" s="377" t="e">
        <f ca="1">_xll.RiskPercentile(O$4,$A87)</f>
        <v>#NAME?</v>
      </c>
      <c r="P87" s="377" t="e">
        <f ca="1">_xll.RiskPercentile(P$4,$A87)</f>
        <v>#NAME?</v>
      </c>
      <c r="Q87" s="377" t="e">
        <f ca="1">_xll.RiskPercentile(Q$4,$A87)</f>
        <v>#NAME?</v>
      </c>
      <c r="R87" s="377" t="e">
        <f ca="1">_xll.RiskPercentile(R$4,$A87)</f>
        <v>#NAME?</v>
      </c>
      <c r="S87" s="377" t="e">
        <f ca="1">_xll.RiskPercentile(S$4,$A87)</f>
        <v>#NAME?</v>
      </c>
      <c r="T87" s="377" t="e">
        <f ca="1">_xll.RiskPercentile(T$4,$A87)</f>
        <v>#NAME?</v>
      </c>
      <c r="U87" s="377" t="e">
        <f ca="1">_xll.RiskPercentile(U$4,$A87)</f>
        <v>#NAME?</v>
      </c>
      <c r="V87" s="377" t="e">
        <f ca="1">_xll.RiskPercentile(V$4,$A87)</f>
        <v>#NAME?</v>
      </c>
      <c r="W87" s="377" t="e">
        <f ca="1">_xll.RiskPercentile(W$4,$A87)</f>
        <v>#NAME?</v>
      </c>
      <c r="X87" s="377" t="e">
        <f ca="1">_xll.RiskPercentile(X$4,$A87)</f>
        <v>#NAME?</v>
      </c>
      <c r="Y87" s="377" t="e">
        <f ca="1">_xll.RiskPercentile(Y$4,$A87)</f>
        <v>#NAME?</v>
      </c>
      <c r="Z87" s="377" t="e">
        <f ca="1">_xll.RiskPercentile(Z$4,$A87)</f>
        <v>#NAME?</v>
      </c>
      <c r="AA87" s="377" t="e">
        <f ca="1">_xll.RiskPercentile(AA$4,$A87)</f>
        <v>#NAME?</v>
      </c>
      <c r="AB87" s="377" t="e">
        <f ca="1">_xll.RiskPercentile(AB$4,$A87)</f>
        <v>#NAME?</v>
      </c>
      <c r="AC87" s="377" t="e">
        <f ca="1">_xll.RiskPercentile(AC$4,$A87)</f>
        <v>#NAME?</v>
      </c>
    </row>
    <row r="88" spans="1:29" x14ac:dyDescent="0.25">
      <c r="A88" s="376">
        <v>0.36500000000000021</v>
      </c>
      <c r="C88" s="377" t="e">
        <f ca="1">_xll.RiskPercentile(C$4,$A88)</f>
        <v>#NAME?</v>
      </c>
      <c r="D88" s="377" t="e">
        <f ca="1">_xll.RiskPercentile(D$4,$A88)</f>
        <v>#NAME?</v>
      </c>
      <c r="E88" s="377" t="e">
        <f ca="1">_xll.RiskPercentile(E$4,$A88)</f>
        <v>#NAME?</v>
      </c>
      <c r="F88" s="377" t="e">
        <f ca="1">_xll.RiskPercentile(F$4,$A88)</f>
        <v>#NAME?</v>
      </c>
      <c r="G88" s="377" t="e">
        <f ca="1">_xll.RiskPercentile(G$4,$A88)</f>
        <v>#NAME?</v>
      </c>
      <c r="H88" s="377" t="e">
        <f ca="1">_xll.RiskPercentile(H$4,$A88)</f>
        <v>#NAME?</v>
      </c>
      <c r="I88" s="377" t="e">
        <f ca="1">_xll.RiskPercentile(I$4,$A88)</f>
        <v>#NAME?</v>
      </c>
      <c r="J88" s="377" t="e">
        <f ca="1">_xll.RiskPercentile(J$4,$A88)</f>
        <v>#NAME?</v>
      </c>
      <c r="K88" s="377" t="e">
        <f ca="1">_xll.RiskPercentile(K$4,$A88)</f>
        <v>#NAME?</v>
      </c>
      <c r="L88" s="377" t="e">
        <f ca="1">_xll.RiskPercentile(L$4,$A88)</f>
        <v>#NAME?</v>
      </c>
      <c r="M88" s="377" t="e">
        <f ca="1">_xll.RiskPercentile(M$4,$A88)</f>
        <v>#NAME?</v>
      </c>
      <c r="N88" s="377" t="e">
        <f ca="1">_xll.RiskPercentile(N$4,$A88)</f>
        <v>#NAME?</v>
      </c>
      <c r="O88" s="377" t="e">
        <f ca="1">_xll.RiskPercentile(O$4,$A88)</f>
        <v>#NAME?</v>
      </c>
      <c r="P88" s="377" t="e">
        <f ca="1">_xll.RiskPercentile(P$4,$A88)</f>
        <v>#NAME?</v>
      </c>
      <c r="Q88" s="377" t="e">
        <f ca="1">_xll.RiskPercentile(Q$4,$A88)</f>
        <v>#NAME?</v>
      </c>
      <c r="R88" s="377" t="e">
        <f ca="1">_xll.RiskPercentile(R$4,$A88)</f>
        <v>#NAME?</v>
      </c>
      <c r="S88" s="377" t="e">
        <f ca="1">_xll.RiskPercentile(S$4,$A88)</f>
        <v>#NAME?</v>
      </c>
      <c r="T88" s="377" t="e">
        <f ca="1">_xll.RiskPercentile(T$4,$A88)</f>
        <v>#NAME?</v>
      </c>
      <c r="U88" s="377" t="e">
        <f ca="1">_xll.RiskPercentile(U$4,$A88)</f>
        <v>#NAME?</v>
      </c>
      <c r="V88" s="377" t="e">
        <f ca="1">_xll.RiskPercentile(V$4,$A88)</f>
        <v>#NAME?</v>
      </c>
      <c r="W88" s="377" t="e">
        <f ca="1">_xll.RiskPercentile(W$4,$A88)</f>
        <v>#NAME?</v>
      </c>
      <c r="X88" s="377" t="e">
        <f ca="1">_xll.RiskPercentile(X$4,$A88)</f>
        <v>#NAME?</v>
      </c>
      <c r="Y88" s="377" t="e">
        <f ca="1">_xll.RiskPercentile(Y$4,$A88)</f>
        <v>#NAME?</v>
      </c>
      <c r="Z88" s="377" t="e">
        <f ca="1">_xll.RiskPercentile(Z$4,$A88)</f>
        <v>#NAME?</v>
      </c>
      <c r="AA88" s="377" t="e">
        <f ca="1">_xll.RiskPercentile(AA$4,$A88)</f>
        <v>#NAME?</v>
      </c>
      <c r="AB88" s="377" t="e">
        <f ca="1">_xll.RiskPercentile(AB$4,$A88)</f>
        <v>#NAME?</v>
      </c>
      <c r="AC88" s="377" t="e">
        <f ca="1">_xll.RiskPercentile(AC$4,$A88)</f>
        <v>#NAME?</v>
      </c>
    </row>
    <row r="89" spans="1:29" x14ac:dyDescent="0.25">
      <c r="A89" s="376">
        <v>0.37000000000000022</v>
      </c>
      <c r="C89" s="377" t="e">
        <f ca="1">_xll.RiskPercentile(C$4,$A89)</f>
        <v>#NAME?</v>
      </c>
      <c r="D89" s="377" t="e">
        <f ca="1">_xll.RiskPercentile(D$4,$A89)</f>
        <v>#NAME?</v>
      </c>
      <c r="E89" s="377" t="e">
        <f ca="1">_xll.RiskPercentile(E$4,$A89)</f>
        <v>#NAME?</v>
      </c>
      <c r="F89" s="377" t="e">
        <f ca="1">_xll.RiskPercentile(F$4,$A89)</f>
        <v>#NAME?</v>
      </c>
      <c r="G89" s="377" t="e">
        <f ca="1">_xll.RiskPercentile(G$4,$A89)</f>
        <v>#NAME?</v>
      </c>
      <c r="H89" s="377" t="e">
        <f ca="1">_xll.RiskPercentile(H$4,$A89)</f>
        <v>#NAME?</v>
      </c>
      <c r="I89" s="377" t="e">
        <f ca="1">_xll.RiskPercentile(I$4,$A89)</f>
        <v>#NAME?</v>
      </c>
      <c r="J89" s="377" t="e">
        <f ca="1">_xll.RiskPercentile(J$4,$A89)</f>
        <v>#NAME?</v>
      </c>
      <c r="K89" s="377" t="e">
        <f ca="1">_xll.RiskPercentile(K$4,$A89)</f>
        <v>#NAME?</v>
      </c>
      <c r="L89" s="377" t="e">
        <f ca="1">_xll.RiskPercentile(L$4,$A89)</f>
        <v>#NAME?</v>
      </c>
      <c r="M89" s="377" t="e">
        <f ca="1">_xll.RiskPercentile(M$4,$A89)</f>
        <v>#NAME?</v>
      </c>
      <c r="N89" s="377" t="e">
        <f ca="1">_xll.RiskPercentile(N$4,$A89)</f>
        <v>#NAME?</v>
      </c>
      <c r="O89" s="377" t="e">
        <f ca="1">_xll.RiskPercentile(O$4,$A89)</f>
        <v>#NAME?</v>
      </c>
      <c r="P89" s="377" t="e">
        <f ca="1">_xll.RiskPercentile(P$4,$A89)</f>
        <v>#NAME?</v>
      </c>
      <c r="Q89" s="377" t="e">
        <f ca="1">_xll.RiskPercentile(Q$4,$A89)</f>
        <v>#NAME?</v>
      </c>
      <c r="R89" s="377" t="e">
        <f ca="1">_xll.RiskPercentile(R$4,$A89)</f>
        <v>#NAME?</v>
      </c>
      <c r="S89" s="377" t="e">
        <f ca="1">_xll.RiskPercentile(S$4,$A89)</f>
        <v>#NAME?</v>
      </c>
      <c r="T89" s="377" t="e">
        <f ca="1">_xll.RiskPercentile(T$4,$A89)</f>
        <v>#NAME?</v>
      </c>
      <c r="U89" s="377" t="e">
        <f ca="1">_xll.RiskPercentile(U$4,$A89)</f>
        <v>#NAME?</v>
      </c>
      <c r="V89" s="377" t="e">
        <f ca="1">_xll.RiskPercentile(V$4,$A89)</f>
        <v>#NAME?</v>
      </c>
      <c r="W89" s="377" t="e">
        <f ca="1">_xll.RiskPercentile(W$4,$A89)</f>
        <v>#NAME?</v>
      </c>
      <c r="X89" s="377" t="e">
        <f ca="1">_xll.RiskPercentile(X$4,$A89)</f>
        <v>#NAME?</v>
      </c>
      <c r="Y89" s="377" t="e">
        <f ca="1">_xll.RiskPercentile(Y$4,$A89)</f>
        <v>#NAME?</v>
      </c>
      <c r="Z89" s="377" t="e">
        <f ca="1">_xll.RiskPercentile(Z$4,$A89)</f>
        <v>#NAME?</v>
      </c>
      <c r="AA89" s="377" t="e">
        <f ca="1">_xll.RiskPercentile(AA$4,$A89)</f>
        <v>#NAME?</v>
      </c>
      <c r="AB89" s="377" t="e">
        <f ca="1">_xll.RiskPercentile(AB$4,$A89)</f>
        <v>#NAME?</v>
      </c>
      <c r="AC89" s="377" t="e">
        <f ca="1">_xll.RiskPercentile(AC$4,$A89)</f>
        <v>#NAME?</v>
      </c>
    </row>
    <row r="90" spans="1:29" x14ac:dyDescent="0.25">
      <c r="A90" s="376">
        <v>0.37500000000000022</v>
      </c>
      <c r="C90" s="377" t="e">
        <f ca="1">_xll.RiskPercentile(C$4,$A90)</f>
        <v>#NAME?</v>
      </c>
      <c r="D90" s="377" t="e">
        <f ca="1">_xll.RiskPercentile(D$4,$A90)</f>
        <v>#NAME?</v>
      </c>
      <c r="E90" s="377" t="e">
        <f ca="1">_xll.RiskPercentile(E$4,$A90)</f>
        <v>#NAME?</v>
      </c>
      <c r="F90" s="377" t="e">
        <f ca="1">_xll.RiskPercentile(F$4,$A90)</f>
        <v>#NAME?</v>
      </c>
      <c r="G90" s="377" t="e">
        <f ca="1">_xll.RiskPercentile(G$4,$A90)</f>
        <v>#NAME?</v>
      </c>
      <c r="H90" s="377" t="e">
        <f ca="1">_xll.RiskPercentile(H$4,$A90)</f>
        <v>#NAME?</v>
      </c>
      <c r="I90" s="377" t="e">
        <f ca="1">_xll.RiskPercentile(I$4,$A90)</f>
        <v>#NAME?</v>
      </c>
      <c r="J90" s="377" t="e">
        <f ca="1">_xll.RiskPercentile(J$4,$A90)</f>
        <v>#NAME?</v>
      </c>
      <c r="K90" s="377" t="e">
        <f ca="1">_xll.RiskPercentile(K$4,$A90)</f>
        <v>#NAME?</v>
      </c>
      <c r="L90" s="377" t="e">
        <f ca="1">_xll.RiskPercentile(L$4,$A90)</f>
        <v>#NAME?</v>
      </c>
      <c r="M90" s="377" t="e">
        <f ca="1">_xll.RiskPercentile(M$4,$A90)</f>
        <v>#NAME?</v>
      </c>
      <c r="N90" s="377" t="e">
        <f ca="1">_xll.RiskPercentile(N$4,$A90)</f>
        <v>#NAME?</v>
      </c>
      <c r="O90" s="377" t="e">
        <f ca="1">_xll.RiskPercentile(O$4,$A90)</f>
        <v>#NAME?</v>
      </c>
      <c r="P90" s="377" t="e">
        <f ca="1">_xll.RiskPercentile(P$4,$A90)</f>
        <v>#NAME?</v>
      </c>
      <c r="Q90" s="377" t="e">
        <f ca="1">_xll.RiskPercentile(Q$4,$A90)</f>
        <v>#NAME?</v>
      </c>
      <c r="R90" s="377" t="e">
        <f ca="1">_xll.RiskPercentile(R$4,$A90)</f>
        <v>#NAME?</v>
      </c>
      <c r="S90" s="377" t="e">
        <f ca="1">_xll.RiskPercentile(S$4,$A90)</f>
        <v>#NAME?</v>
      </c>
      <c r="T90" s="377" t="e">
        <f ca="1">_xll.RiskPercentile(T$4,$A90)</f>
        <v>#NAME?</v>
      </c>
      <c r="U90" s="377" t="e">
        <f ca="1">_xll.RiskPercentile(U$4,$A90)</f>
        <v>#NAME?</v>
      </c>
      <c r="V90" s="377" t="e">
        <f ca="1">_xll.RiskPercentile(V$4,$A90)</f>
        <v>#NAME?</v>
      </c>
      <c r="W90" s="377" t="e">
        <f ca="1">_xll.RiskPercentile(W$4,$A90)</f>
        <v>#NAME?</v>
      </c>
      <c r="X90" s="377" t="e">
        <f ca="1">_xll.RiskPercentile(X$4,$A90)</f>
        <v>#NAME?</v>
      </c>
      <c r="Y90" s="377" t="e">
        <f ca="1">_xll.RiskPercentile(Y$4,$A90)</f>
        <v>#NAME?</v>
      </c>
      <c r="Z90" s="377" t="e">
        <f ca="1">_xll.RiskPercentile(Z$4,$A90)</f>
        <v>#NAME?</v>
      </c>
      <c r="AA90" s="377" t="e">
        <f ca="1">_xll.RiskPercentile(AA$4,$A90)</f>
        <v>#NAME?</v>
      </c>
      <c r="AB90" s="377" t="e">
        <f ca="1">_xll.RiskPercentile(AB$4,$A90)</f>
        <v>#NAME?</v>
      </c>
      <c r="AC90" s="377" t="e">
        <f ca="1">_xll.RiskPercentile(AC$4,$A90)</f>
        <v>#NAME?</v>
      </c>
    </row>
    <row r="91" spans="1:29" x14ac:dyDescent="0.25">
      <c r="A91" s="376">
        <v>0.38000000000000023</v>
      </c>
      <c r="C91" s="377" t="e">
        <f ca="1">_xll.RiskPercentile(C$4,$A91)</f>
        <v>#NAME?</v>
      </c>
      <c r="D91" s="377" t="e">
        <f ca="1">_xll.RiskPercentile(D$4,$A91)</f>
        <v>#NAME?</v>
      </c>
      <c r="E91" s="377" t="e">
        <f ca="1">_xll.RiskPercentile(E$4,$A91)</f>
        <v>#NAME?</v>
      </c>
      <c r="F91" s="377" t="e">
        <f ca="1">_xll.RiskPercentile(F$4,$A91)</f>
        <v>#NAME?</v>
      </c>
      <c r="G91" s="377" t="e">
        <f ca="1">_xll.RiskPercentile(G$4,$A91)</f>
        <v>#NAME?</v>
      </c>
      <c r="H91" s="377" t="e">
        <f ca="1">_xll.RiskPercentile(H$4,$A91)</f>
        <v>#NAME?</v>
      </c>
      <c r="I91" s="377" t="e">
        <f ca="1">_xll.RiskPercentile(I$4,$A91)</f>
        <v>#NAME?</v>
      </c>
      <c r="J91" s="377" t="e">
        <f ca="1">_xll.RiskPercentile(J$4,$A91)</f>
        <v>#NAME?</v>
      </c>
      <c r="K91" s="377" t="e">
        <f ca="1">_xll.RiskPercentile(K$4,$A91)</f>
        <v>#NAME?</v>
      </c>
      <c r="L91" s="377" t="e">
        <f ca="1">_xll.RiskPercentile(L$4,$A91)</f>
        <v>#NAME?</v>
      </c>
      <c r="M91" s="377" t="e">
        <f ca="1">_xll.RiskPercentile(M$4,$A91)</f>
        <v>#NAME?</v>
      </c>
      <c r="N91" s="377" t="e">
        <f ca="1">_xll.RiskPercentile(N$4,$A91)</f>
        <v>#NAME?</v>
      </c>
      <c r="O91" s="377" t="e">
        <f ca="1">_xll.RiskPercentile(O$4,$A91)</f>
        <v>#NAME?</v>
      </c>
      <c r="P91" s="377" t="e">
        <f ca="1">_xll.RiskPercentile(P$4,$A91)</f>
        <v>#NAME?</v>
      </c>
      <c r="Q91" s="377" t="e">
        <f ca="1">_xll.RiskPercentile(Q$4,$A91)</f>
        <v>#NAME?</v>
      </c>
      <c r="R91" s="377" t="e">
        <f ca="1">_xll.RiskPercentile(R$4,$A91)</f>
        <v>#NAME?</v>
      </c>
      <c r="S91" s="377" t="e">
        <f ca="1">_xll.RiskPercentile(S$4,$A91)</f>
        <v>#NAME?</v>
      </c>
      <c r="T91" s="377" t="e">
        <f ca="1">_xll.RiskPercentile(T$4,$A91)</f>
        <v>#NAME?</v>
      </c>
      <c r="U91" s="377" t="e">
        <f ca="1">_xll.RiskPercentile(U$4,$A91)</f>
        <v>#NAME?</v>
      </c>
      <c r="V91" s="377" t="e">
        <f ca="1">_xll.RiskPercentile(V$4,$A91)</f>
        <v>#NAME?</v>
      </c>
      <c r="W91" s="377" t="e">
        <f ca="1">_xll.RiskPercentile(W$4,$A91)</f>
        <v>#NAME?</v>
      </c>
      <c r="X91" s="377" t="e">
        <f ca="1">_xll.RiskPercentile(X$4,$A91)</f>
        <v>#NAME?</v>
      </c>
      <c r="Y91" s="377" t="e">
        <f ca="1">_xll.RiskPercentile(Y$4,$A91)</f>
        <v>#NAME?</v>
      </c>
      <c r="Z91" s="377" t="e">
        <f ca="1">_xll.RiskPercentile(Z$4,$A91)</f>
        <v>#NAME?</v>
      </c>
      <c r="AA91" s="377" t="e">
        <f ca="1">_xll.RiskPercentile(AA$4,$A91)</f>
        <v>#NAME?</v>
      </c>
      <c r="AB91" s="377" t="e">
        <f ca="1">_xll.RiskPercentile(AB$4,$A91)</f>
        <v>#NAME?</v>
      </c>
      <c r="AC91" s="377" t="e">
        <f ca="1">_xll.RiskPercentile(AC$4,$A91)</f>
        <v>#NAME?</v>
      </c>
    </row>
    <row r="92" spans="1:29" x14ac:dyDescent="0.25">
      <c r="A92" s="376">
        <v>0.38500000000000023</v>
      </c>
      <c r="C92" s="377" t="e">
        <f ca="1">_xll.RiskPercentile(C$4,$A92)</f>
        <v>#NAME?</v>
      </c>
      <c r="D92" s="377" t="e">
        <f ca="1">_xll.RiskPercentile(D$4,$A92)</f>
        <v>#NAME?</v>
      </c>
      <c r="E92" s="377" t="e">
        <f ca="1">_xll.RiskPercentile(E$4,$A92)</f>
        <v>#NAME?</v>
      </c>
      <c r="F92" s="377" t="e">
        <f ca="1">_xll.RiskPercentile(F$4,$A92)</f>
        <v>#NAME?</v>
      </c>
      <c r="G92" s="377" t="e">
        <f ca="1">_xll.RiskPercentile(G$4,$A92)</f>
        <v>#NAME?</v>
      </c>
      <c r="H92" s="377" t="e">
        <f ca="1">_xll.RiskPercentile(H$4,$A92)</f>
        <v>#NAME?</v>
      </c>
      <c r="I92" s="377" t="e">
        <f ca="1">_xll.RiskPercentile(I$4,$A92)</f>
        <v>#NAME?</v>
      </c>
      <c r="J92" s="377" t="e">
        <f ca="1">_xll.RiskPercentile(J$4,$A92)</f>
        <v>#NAME?</v>
      </c>
      <c r="K92" s="377" t="e">
        <f ca="1">_xll.RiskPercentile(K$4,$A92)</f>
        <v>#NAME?</v>
      </c>
      <c r="L92" s="377" t="e">
        <f ca="1">_xll.RiskPercentile(L$4,$A92)</f>
        <v>#NAME?</v>
      </c>
      <c r="M92" s="377" t="e">
        <f ca="1">_xll.RiskPercentile(M$4,$A92)</f>
        <v>#NAME?</v>
      </c>
      <c r="N92" s="377" t="e">
        <f ca="1">_xll.RiskPercentile(N$4,$A92)</f>
        <v>#NAME?</v>
      </c>
      <c r="O92" s="377" t="e">
        <f ca="1">_xll.RiskPercentile(O$4,$A92)</f>
        <v>#NAME?</v>
      </c>
      <c r="P92" s="377" t="e">
        <f ca="1">_xll.RiskPercentile(P$4,$A92)</f>
        <v>#NAME?</v>
      </c>
      <c r="Q92" s="377" t="e">
        <f ca="1">_xll.RiskPercentile(Q$4,$A92)</f>
        <v>#NAME?</v>
      </c>
      <c r="R92" s="377" t="e">
        <f ca="1">_xll.RiskPercentile(R$4,$A92)</f>
        <v>#NAME?</v>
      </c>
      <c r="S92" s="377" t="e">
        <f ca="1">_xll.RiskPercentile(S$4,$A92)</f>
        <v>#NAME?</v>
      </c>
      <c r="T92" s="377" t="e">
        <f ca="1">_xll.RiskPercentile(T$4,$A92)</f>
        <v>#NAME?</v>
      </c>
      <c r="U92" s="377" t="e">
        <f ca="1">_xll.RiskPercentile(U$4,$A92)</f>
        <v>#NAME?</v>
      </c>
      <c r="V92" s="377" t="e">
        <f ca="1">_xll.RiskPercentile(V$4,$A92)</f>
        <v>#NAME?</v>
      </c>
      <c r="W92" s="377" t="e">
        <f ca="1">_xll.RiskPercentile(W$4,$A92)</f>
        <v>#NAME?</v>
      </c>
      <c r="X92" s="377" t="e">
        <f ca="1">_xll.RiskPercentile(X$4,$A92)</f>
        <v>#NAME?</v>
      </c>
      <c r="Y92" s="377" t="e">
        <f ca="1">_xll.RiskPercentile(Y$4,$A92)</f>
        <v>#NAME?</v>
      </c>
      <c r="Z92" s="377" t="e">
        <f ca="1">_xll.RiskPercentile(Z$4,$A92)</f>
        <v>#NAME?</v>
      </c>
      <c r="AA92" s="377" t="e">
        <f ca="1">_xll.RiskPercentile(AA$4,$A92)</f>
        <v>#NAME?</v>
      </c>
      <c r="AB92" s="377" t="e">
        <f ca="1">_xll.RiskPercentile(AB$4,$A92)</f>
        <v>#NAME?</v>
      </c>
      <c r="AC92" s="377" t="e">
        <f ca="1">_xll.RiskPercentile(AC$4,$A92)</f>
        <v>#NAME?</v>
      </c>
    </row>
    <row r="93" spans="1:29" x14ac:dyDescent="0.25">
      <c r="A93" s="376">
        <v>0.39000000000000024</v>
      </c>
      <c r="C93" s="377" t="e">
        <f ca="1">_xll.RiskPercentile(C$4,$A93)</f>
        <v>#NAME?</v>
      </c>
      <c r="D93" s="377" t="e">
        <f ca="1">_xll.RiskPercentile(D$4,$A93)</f>
        <v>#NAME?</v>
      </c>
      <c r="E93" s="377" t="e">
        <f ca="1">_xll.RiskPercentile(E$4,$A93)</f>
        <v>#NAME?</v>
      </c>
      <c r="F93" s="377" t="e">
        <f ca="1">_xll.RiskPercentile(F$4,$A93)</f>
        <v>#NAME?</v>
      </c>
      <c r="G93" s="377" t="e">
        <f ca="1">_xll.RiskPercentile(G$4,$A93)</f>
        <v>#NAME?</v>
      </c>
      <c r="H93" s="377" t="e">
        <f ca="1">_xll.RiskPercentile(H$4,$A93)</f>
        <v>#NAME?</v>
      </c>
      <c r="I93" s="377" t="e">
        <f ca="1">_xll.RiskPercentile(I$4,$A93)</f>
        <v>#NAME?</v>
      </c>
      <c r="J93" s="377" t="e">
        <f ca="1">_xll.RiskPercentile(J$4,$A93)</f>
        <v>#NAME?</v>
      </c>
      <c r="K93" s="377" t="e">
        <f ca="1">_xll.RiskPercentile(K$4,$A93)</f>
        <v>#NAME?</v>
      </c>
      <c r="L93" s="377" t="e">
        <f ca="1">_xll.RiskPercentile(L$4,$A93)</f>
        <v>#NAME?</v>
      </c>
      <c r="M93" s="377" t="e">
        <f ca="1">_xll.RiskPercentile(M$4,$A93)</f>
        <v>#NAME?</v>
      </c>
      <c r="N93" s="377" t="e">
        <f ca="1">_xll.RiskPercentile(N$4,$A93)</f>
        <v>#NAME?</v>
      </c>
      <c r="O93" s="377" t="e">
        <f ca="1">_xll.RiskPercentile(O$4,$A93)</f>
        <v>#NAME?</v>
      </c>
      <c r="P93" s="377" t="e">
        <f ca="1">_xll.RiskPercentile(P$4,$A93)</f>
        <v>#NAME?</v>
      </c>
      <c r="Q93" s="377" t="e">
        <f ca="1">_xll.RiskPercentile(Q$4,$A93)</f>
        <v>#NAME?</v>
      </c>
      <c r="R93" s="377" t="e">
        <f ca="1">_xll.RiskPercentile(R$4,$A93)</f>
        <v>#NAME?</v>
      </c>
      <c r="S93" s="377" t="e">
        <f ca="1">_xll.RiskPercentile(S$4,$A93)</f>
        <v>#NAME?</v>
      </c>
      <c r="T93" s="377" t="e">
        <f ca="1">_xll.RiskPercentile(T$4,$A93)</f>
        <v>#NAME?</v>
      </c>
      <c r="U93" s="377" t="e">
        <f ca="1">_xll.RiskPercentile(U$4,$A93)</f>
        <v>#NAME?</v>
      </c>
      <c r="V93" s="377" t="e">
        <f ca="1">_xll.RiskPercentile(V$4,$A93)</f>
        <v>#NAME?</v>
      </c>
      <c r="W93" s="377" t="e">
        <f ca="1">_xll.RiskPercentile(W$4,$A93)</f>
        <v>#NAME?</v>
      </c>
      <c r="X93" s="377" t="e">
        <f ca="1">_xll.RiskPercentile(X$4,$A93)</f>
        <v>#NAME?</v>
      </c>
      <c r="Y93" s="377" t="e">
        <f ca="1">_xll.RiskPercentile(Y$4,$A93)</f>
        <v>#NAME?</v>
      </c>
      <c r="Z93" s="377" t="e">
        <f ca="1">_xll.RiskPercentile(Z$4,$A93)</f>
        <v>#NAME?</v>
      </c>
      <c r="AA93" s="377" t="e">
        <f ca="1">_xll.RiskPercentile(AA$4,$A93)</f>
        <v>#NAME?</v>
      </c>
      <c r="AB93" s="377" t="e">
        <f ca="1">_xll.RiskPercentile(AB$4,$A93)</f>
        <v>#NAME?</v>
      </c>
      <c r="AC93" s="377" t="e">
        <f ca="1">_xll.RiskPercentile(AC$4,$A93)</f>
        <v>#NAME?</v>
      </c>
    </row>
    <row r="94" spans="1:29" x14ac:dyDescent="0.25">
      <c r="A94" s="376">
        <v>0.39500000000000024</v>
      </c>
      <c r="C94" s="377" t="e">
        <f ca="1">_xll.RiskPercentile(C$4,$A94)</f>
        <v>#NAME?</v>
      </c>
      <c r="D94" s="377" t="e">
        <f ca="1">_xll.RiskPercentile(D$4,$A94)</f>
        <v>#NAME?</v>
      </c>
      <c r="E94" s="377" t="e">
        <f ca="1">_xll.RiskPercentile(E$4,$A94)</f>
        <v>#NAME?</v>
      </c>
      <c r="F94" s="377" t="e">
        <f ca="1">_xll.RiskPercentile(F$4,$A94)</f>
        <v>#NAME?</v>
      </c>
      <c r="G94" s="377" t="e">
        <f ca="1">_xll.RiskPercentile(G$4,$A94)</f>
        <v>#NAME?</v>
      </c>
      <c r="H94" s="377" t="e">
        <f ca="1">_xll.RiskPercentile(H$4,$A94)</f>
        <v>#NAME?</v>
      </c>
      <c r="I94" s="377" t="e">
        <f ca="1">_xll.RiskPercentile(I$4,$A94)</f>
        <v>#NAME?</v>
      </c>
      <c r="J94" s="377" t="e">
        <f ca="1">_xll.RiskPercentile(J$4,$A94)</f>
        <v>#NAME?</v>
      </c>
      <c r="K94" s="377" t="e">
        <f ca="1">_xll.RiskPercentile(K$4,$A94)</f>
        <v>#NAME?</v>
      </c>
      <c r="L94" s="377" t="e">
        <f ca="1">_xll.RiskPercentile(L$4,$A94)</f>
        <v>#NAME?</v>
      </c>
      <c r="M94" s="377" t="e">
        <f ca="1">_xll.RiskPercentile(M$4,$A94)</f>
        <v>#NAME?</v>
      </c>
      <c r="N94" s="377" t="e">
        <f ca="1">_xll.RiskPercentile(N$4,$A94)</f>
        <v>#NAME?</v>
      </c>
      <c r="O94" s="377" t="e">
        <f ca="1">_xll.RiskPercentile(O$4,$A94)</f>
        <v>#NAME?</v>
      </c>
      <c r="P94" s="377" t="e">
        <f ca="1">_xll.RiskPercentile(P$4,$A94)</f>
        <v>#NAME?</v>
      </c>
      <c r="Q94" s="377" t="e">
        <f ca="1">_xll.RiskPercentile(Q$4,$A94)</f>
        <v>#NAME?</v>
      </c>
      <c r="R94" s="377" t="e">
        <f ca="1">_xll.RiskPercentile(R$4,$A94)</f>
        <v>#NAME?</v>
      </c>
      <c r="S94" s="377" t="e">
        <f ca="1">_xll.RiskPercentile(S$4,$A94)</f>
        <v>#NAME?</v>
      </c>
      <c r="T94" s="377" t="e">
        <f ca="1">_xll.RiskPercentile(T$4,$A94)</f>
        <v>#NAME?</v>
      </c>
      <c r="U94" s="377" t="e">
        <f ca="1">_xll.RiskPercentile(U$4,$A94)</f>
        <v>#NAME?</v>
      </c>
      <c r="V94" s="377" t="e">
        <f ca="1">_xll.RiskPercentile(V$4,$A94)</f>
        <v>#NAME?</v>
      </c>
      <c r="W94" s="377" t="e">
        <f ca="1">_xll.RiskPercentile(W$4,$A94)</f>
        <v>#NAME?</v>
      </c>
      <c r="X94" s="377" t="e">
        <f ca="1">_xll.RiskPercentile(X$4,$A94)</f>
        <v>#NAME?</v>
      </c>
      <c r="Y94" s="377" t="e">
        <f ca="1">_xll.RiskPercentile(Y$4,$A94)</f>
        <v>#NAME?</v>
      </c>
      <c r="Z94" s="377" t="e">
        <f ca="1">_xll.RiskPercentile(Z$4,$A94)</f>
        <v>#NAME?</v>
      </c>
      <c r="AA94" s="377" t="e">
        <f ca="1">_xll.RiskPercentile(AA$4,$A94)</f>
        <v>#NAME?</v>
      </c>
      <c r="AB94" s="377" t="e">
        <f ca="1">_xll.RiskPercentile(AB$4,$A94)</f>
        <v>#NAME?</v>
      </c>
      <c r="AC94" s="377" t="e">
        <f ca="1">_xll.RiskPercentile(AC$4,$A94)</f>
        <v>#NAME?</v>
      </c>
    </row>
    <row r="95" spans="1:29" x14ac:dyDescent="0.25">
      <c r="A95" s="376">
        <v>0.40000000000000024</v>
      </c>
      <c r="C95" s="377" t="e">
        <f ca="1">_xll.RiskPercentile(C$4,$A95)</f>
        <v>#NAME?</v>
      </c>
      <c r="D95" s="377" t="e">
        <f ca="1">_xll.RiskPercentile(D$4,$A95)</f>
        <v>#NAME?</v>
      </c>
      <c r="E95" s="377" t="e">
        <f ca="1">_xll.RiskPercentile(E$4,$A95)</f>
        <v>#NAME?</v>
      </c>
      <c r="F95" s="377" t="e">
        <f ca="1">_xll.RiskPercentile(F$4,$A95)</f>
        <v>#NAME?</v>
      </c>
      <c r="G95" s="377" t="e">
        <f ca="1">_xll.RiskPercentile(G$4,$A95)</f>
        <v>#NAME?</v>
      </c>
      <c r="H95" s="377" t="e">
        <f ca="1">_xll.RiskPercentile(H$4,$A95)</f>
        <v>#NAME?</v>
      </c>
      <c r="I95" s="377" t="e">
        <f ca="1">_xll.RiskPercentile(I$4,$A95)</f>
        <v>#NAME?</v>
      </c>
      <c r="J95" s="377" t="e">
        <f ca="1">_xll.RiskPercentile(J$4,$A95)</f>
        <v>#NAME?</v>
      </c>
      <c r="K95" s="377" t="e">
        <f ca="1">_xll.RiskPercentile(K$4,$A95)</f>
        <v>#NAME?</v>
      </c>
      <c r="L95" s="377" t="e">
        <f ca="1">_xll.RiskPercentile(L$4,$A95)</f>
        <v>#NAME?</v>
      </c>
      <c r="M95" s="377" t="e">
        <f ca="1">_xll.RiskPercentile(M$4,$A95)</f>
        <v>#NAME?</v>
      </c>
      <c r="N95" s="377" t="e">
        <f ca="1">_xll.RiskPercentile(N$4,$A95)</f>
        <v>#NAME?</v>
      </c>
      <c r="O95" s="377" t="e">
        <f ca="1">_xll.RiskPercentile(O$4,$A95)</f>
        <v>#NAME?</v>
      </c>
      <c r="P95" s="377" t="e">
        <f ca="1">_xll.RiskPercentile(P$4,$A95)</f>
        <v>#NAME?</v>
      </c>
      <c r="Q95" s="377" t="e">
        <f ca="1">_xll.RiskPercentile(Q$4,$A95)</f>
        <v>#NAME?</v>
      </c>
      <c r="R95" s="377" t="e">
        <f ca="1">_xll.RiskPercentile(R$4,$A95)</f>
        <v>#NAME?</v>
      </c>
      <c r="S95" s="377" t="e">
        <f ca="1">_xll.RiskPercentile(S$4,$A95)</f>
        <v>#NAME?</v>
      </c>
      <c r="T95" s="377" t="e">
        <f ca="1">_xll.RiskPercentile(T$4,$A95)</f>
        <v>#NAME?</v>
      </c>
      <c r="U95" s="377" t="e">
        <f ca="1">_xll.RiskPercentile(U$4,$A95)</f>
        <v>#NAME?</v>
      </c>
      <c r="V95" s="377" t="e">
        <f ca="1">_xll.RiskPercentile(V$4,$A95)</f>
        <v>#NAME?</v>
      </c>
      <c r="W95" s="377" t="e">
        <f ca="1">_xll.RiskPercentile(W$4,$A95)</f>
        <v>#NAME?</v>
      </c>
      <c r="X95" s="377" t="e">
        <f ca="1">_xll.RiskPercentile(X$4,$A95)</f>
        <v>#NAME?</v>
      </c>
      <c r="Y95" s="377" t="e">
        <f ca="1">_xll.RiskPercentile(Y$4,$A95)</f>
        <v>#NAME?</v>
      </c>
      <c r="Z95" s="377" t="e">
        <f ca="1">_xll.RiskPercentile(Z$4,$A95)</f>
        <v>#NAME?</v>
      </c>
      <c r="AA95" s="377" t="e">
        <f ca="1">_xll.RiskPercentile(AA$4,$A95)</f>
        <v>#NAME?</v>
      </c>
      <c r="AB95" s="377" t="e">
        <f ca="1">_xll.RiskPercentile(AB$4,$A95)</f>
        <v>#NAME?</v>
      </c>
      <c r="AC95" s="377" t="e">
        <f ca="1">_xll.RiskPercentile(AC$4,$A95)</f>
        <v>#NAME?</v>
      </c>
    </row>
    <row r="96" spans="1:29" x14ac:dyDescent="0.25">
      <c r="A96" s="376">
        <v>0.40500000000000025</v>
      </c>
      <c r="C96" s="377" t="e">
        <f ca="1">_xll.RiskPercentile(C$4,$A96)</f>
        <v>#NAME?</v>
      </c>
      <c r="D96" s="377" t="e">
        <f ca="1">_xll.RiskPercentile(D$4,$A96)</f>
        <v>#NAME?</v>
      </c>
      <c r="E96" s="377" t="e">
        <f ca="1">_xll.RiskPercentile(E$4,$A96)</f>
        <v>#NAME?</v>
      </c>
      <c r="F96" s="377" t="e">
        <f ca="1">_xll.RiskPercentile(F$4,$A96)</f>
        <v>#NAME?</v>
      </c>
      <c r="G96" s="377" t="e">
        <f ca="1">_xll.RiskPercentile(G$4,$A96)</f>
        <v>#NAME?</v>
      </c>
      <c r="H96" s="377" t="e">
        <f ca="1">_xll.RiskPercentile(H$4,$A96)</f>
        <v>#NAME?</v>
      </c>
      <c r="I96" s="377" t="e">
        <f ca="1">_xll.RiskPercentile(I$4,$A96)</f>
        <v>#NAME?</v>
      </c>
      <c r="J96" s="377" t="e">
        <f ca="1">_xll.RiskPercentile(J$4,$A96)</f>
        <v>#NAME?</v>
      </c>
      <c r="K96" s="377" t="e">
        <f ca="1">_xll.RiskPercentile(K$4,$A96)</f>
        <v>#NAME?</v>
      </c>
      <c r="L96" s="377" t="e">
        <f ca="1">_xll.RiskPercentile(L$4,$A96)</f>
        <v>#NAME?</v>
      </c>
      <c r="M96" s="377" t="e">
        <f ca="1">_xll.RiskPercentile(M$4,$A96)</f>
        <v>#NAME?</v>
      </c>
      <c r="N96" s="377" t="e">
        <f ca="1">_xll.RiskPercentile(N$4,$A96)</f>
        <v>#NAME?</v>
      </c>
      <c r="O96" s="377" t="e">
        <f ca="1">_xll.RiskPercentile(O$4,$A96)</f>
        <v>#NAME?</v>
      </c>
      <c r="P96" s="377" t="e">
        <f ca="1">_xll.RiskPercentile(P$4,$A96)</f>
        <v>#NAME?</v>
      </c>
      <c r="Q96" s="377" t="e">
        <f ca="1">_xll.RiskPercentile(Q$4,$A96)</f>
        <v>#NAME?</v>
      </c>
      <c r="R96" s="377" t="e">
        <f ca="1">_xll.RiskPercentile(R$4,$A96)</f>
        <v>#NAME?</v>
      </c>
      <c r="S96" s="377" t="e">
        <f ca="1">_xll.RiskPercentile(S$4,$A96)</f>
        <v>#NAME?</v>
      </c>
      <c r="T96" s="377" t="e">
        <f ca="1">_xll.RiskPercentile(T$4,$A96)</f>
        <v>#NAME?</v>
      </c>
      <c r="U96" s="377" t="e">
        <f ca="1">_xll.RiskPercentile(U$4,$A96)</f>
        <v>#NAME?</v>
      </c>
      <c r="V96" s="377" t="e">
        <f ca="1">_xll.RiskPercentile(V$4,$A96)</f>
        <v>#NAME?</v>
      </c>
      <c r="W96" s="377" t="e">
        <f ca="1">_xll.RiskPercentile(W$4,$A96)</f>
        <v>#NAME?</v>
      </c>
      <c r="X96" s="377" t="e">
        <f ca="1">_xll.RiskPercentile(X$4,$A96)</f>
        <v>#NAME?</v>
      </c>
      <c r="Y96" s="377" t="e">
        <f ca="1">_xll.RiskPercentile(Y$4,$A96)</f>
        <v>#NAME?</v>
      </c>
      <c r="Z96" s="377" t="e">
        <f ca="1">_xll.RiskPercentile(Z$4,$A96)</f>
        <v>#NAME?</v>
      </c>
      <c r="AA96" s="377" t="e">
        <f ca="1">_xll.RiskPercentile(AA$4,$A96)</f>
        <v>#NAME?</v>
      </c>
      <c r="AB96" s="377" t="e">
        <f ca="1">_xll.RiskPercentile(AB$4,$A96)</f>
        <v>#NAME?</v>
      </c>
      <c r="AC96" s="377" t="e">
        <f ca="1">_xll.RiskPercentile(AC$4,$A96)</f>
        <v>#NAME?</v>
      </c>
    </row>
    <row r="97" spans="1:29" x14ac:dyDescent="0.25">
      <c r="A97" s="376">
        <v>0.41000000000000025</v>
      </c>
      <c r="C97" s="377" t="e">
        <f ca="1">_xll.RiskPercentile(C$4,$A97)</f>
        <v>#NAME?</v>
      </c>
      <c r="D97" s="377" t="e">
        <f ca="1">_xll.RiskPercentile(D$4,$A97)</f>
        <v>#NAME?</v>
      </c>
      <c r="E97" s="377" t="e">
        <f ca="1">_xll.RiskPercentile(E$4,$A97)</f>
        <v>#NAME?</v>
      </c>
      <c r="F97" s="377" t="e">
        <f ca="1">_xll.RiskPercentile(F$4,$A97)</f>
        <v>#NAME?</v>
      </c>
      <c r="G97" s="377" t="e">
        <f ca="1">_xll.RiskPercentile(G$4,$A97)</f>
        <v>#NAME?</v>
      </c>
      <c r="H97" s="377" t="e">
        <f ca="1">_xll.RiskPercentile(H$4,$A97)</f>
        <v>#NAME?</v>
      </c>
      <c r="I97" s="377" t="e">
        <f ca="1">_xll.RiskPercentile(I$4,$A97)</f>
        <v>#NAME?</v>
      </c>
      <c r="J97" s="377" t="e">
        <f ca="1">_xll.RiskPercentile(J$4,$A97)</f>
        <v>#NAME?</v>
      </c>
      <c r="K97" s="377" t="e">
        <f ca="1">_xll.RiskPercentile(K$4,$A97)</f>
        <v>#NAME?</v>
      </c>
      <c r="L97" s="377" t="e">
        <f ca="1">_xll.RiskPercentile(L$4,$A97)</f>
        <v>#NAME?</v>
      </c>
      <c r="M97" s="377" t="e">
        <f ca="1">_xll.RiskPercentile(M$4,$A97)</f>
        <v>#NAME?</v>
      </c>
      <c r="N97" s="377" t="e">
        <f ca="1">_xll.RiskPercentile(N$4,$A97)</f>
        <v>#NAME?</v>
      </c>
      <c r="O97" s="377" t="e">
        <f ca="1">_xll.RiskPercentile(O$4,$A97)</f>
        <v>#NAME?</v>
      </c>
      <c r="P97" s="377" t="e">
        <f ca="1">_xll.RiskPercentile(P$4,$A97)</f>
        <v>#NAME?</v>
      </c>
      <c r="Q97" s="377" t="e">
        <f ca="1">_xll.RiskPercentile(Q$4,$A97)</f>
        <v>#NAME?</v>
      </c>
      <c r="R97" s="377" t="e">
        <f ca="1">_xll.RiskPercentile(R$4,$A97)</f>
        <v>#NAME?</v>
      </c>
      <c r="S97" s="377" t="e">
        <f ca="1">_xll.RiskPercentile(S$4,$A97)</f>
        <v>#NAME?</v>
      </c>
      <c r="T97" s="377" t="e">
        <f ca="1">_xll.RiskPercentile(T$4,$A97)</f>
        <v>#NAME?</v>
      </c>
      <c r="U97" s="377" t="e">
        <f ca="1">_xll.RiskPercentile(U$4,$A97)</f>
        <v>#NAME?</v>
      </c>
      <c r="V97" s="377" t="e">
        <f ca="1">_xll.RiskPercentile(V$4,$A97)</f>
        <v>#NAME?</v>
      </c>
      <c r="W97" s="377" t="e">
        <f ca="1">_xll.RiskPercentile(W$4,$A97)</f>
        <v>#NAME?</v>
      </c>
      <c r="X97" s="377" t="e">
        <f ca="1">_xll.RiskPercentile(X$4,$A97)</f>
        <v>#NAME?</v>
      </c>
      <c r="Y97" s="377" t="e">
        <f ca="1">_xll.RiskPercentile(Y$4,$A97)</f>
        <v>#NAME?</v>
      </c>
      <c r="Z97" s="377" t="e">
        <f ca="1">_xll.RiskPercentile(Z$4,$A97)</f>
        <v>#NAME?</v>
      </c>
      <c r="AA97" s="377" t="e">
        <f ca="1">_xll.RiskPercentile(AA$4,$A97)</f>
        <v>#NAME?</v>
      </c>
      <c r="AB97" s="377" t="e">
        <f ca="1">_xll.RiskPercentile(AB$4,$A97)</f>
        <v>#NAME?</v>
      </c>
      <c r="AC97" s="377" t="e">
        <f ca="1">_xll.RiskPercentile(AC$4,$A97)</f>
        <v>#NAME?</v>
      </c>
    </row>
    <row r="98" spans="1:29" x14ac:dyDescent="0.25">
      <c r="A98" s="376">
        <v>0.41500000000000026</v>
      </c>
      <c r="C98" s="377" t="e">
        <f ca="1">_xll.RiskPercentile(C$4,$A98)</f>
        <v>#NAME?</v>
      </c>
      <c r="D98" s="377" t="e">
        <f ca="1">_xll.RiskPercentile(D$4,$A98)</f>
        <v>#NAME?</v>
      </c>
      <c r="E98" s="377" t="e">
        <f ca="1">_xll.RiskPercentile(E$4,$A98)</f>
        <v>#NAME?</v>
      </c>
      <c r="F98" s="377" t="e">
        <f ca="1">_xll.RiskPercentile(F$4,$A98)</f>
        <v>#NAME?</v>
      </c>
      <c r="G98" s="377" t="e">
        <f ca="1">_xll.RiskPercentile(G$4,$A98)</f>
        <v>#NAME?</v>
      </c>
      <c r="H98" s="377" t="e">
        <f ca="1">_xll.RiskPercentile(H$4,$A98)</f>
        <v>#NAME?</v>
      </c>
      <c r="I98" s="377" t="e">
        <f ca="1">_xll.RiskPercentile(I$4,$A98)</f>
        <v>#NAME?</v>
      </c>
      <c r="J98" s="377" t="e">
        <f ca="1">_xll.RiskPercentile(J$4,$A98)</f>
        <v>#NAME?</v>
      </c>
      <c r="K98" s="377" t="e">
        <f ca="1">_xll.RiskPercentile(K$4,$A98)</f>
        <v>#NAME?</v>
      </c>
      <c r="L98" s="377" t="e">
        <f ca="1">_xll.RiskPercentile(L$4,$A98)</f>
        <v>#NAME?</v>
      </c>
      <c r="M98" s="377" t="e">
        <f ca="1">_xll.RiskPercentile(M$4,$A98)</f>
        <v>#NAME?</v>
      </c>
      <c r="N98" s="377" t="e">
        <f ca="1">_xll.RiskPercentile(N$4,$A98)</f>
        <v>#NAME?</v>
      </c>
      <c r="O98" s="377" t="e">
        <f ca="1">_xll.RiskPercentile(O$4,$A98)</f>
        <v>#NAME?</v>
      </c>
      <c r="P98" s="377" t="e">
        <f ca="1">_xll.RiskPercentile(P$4,$A98)</f>
        <v>#NAME?</v>
      </c>
      <c r="Q98" s="377" t="e">
        <f ca="1">_xll.RiskPercentile(Q$4,$A98)</f>
        <v>#NAME?</v>
      </c>
      <c r="R98" s="377" t="e">
        <f ca="1">_xll.RiskPercentile(R$4,$A98)</f>
        <v>#NAME?</v>
      </c>
      <c r="S98" s="377" t="e">
        <f ca="1">_xll.RiskPercentile(S$4,$A98)</f>
        <v>#NAME?</v>
      </c>
      <c r="T98" s="377" t="e">
        <f ca="1">_xll.RiskPercentile(T$4,$A98)</f>
        <v>#NAME?</v>
      </c>
      <c r="U98" s="377" t="e">
        <f ca="1">_xll.RiskPercentile(U$4,$A98)</f>
        <v>#NAME?</v>
      </c>
      <c r="V98" s="377" t="e">
        <f ca="1">_xll.RiskPercentile(V$4,$A98)</f>
        <v>#NAME?</v>
      </c>
      <c r="W98" s="377" t="e">
        <f ca="1">_xll.RiskPercentile(W$4,$A98)</f>
        <v>#NAME?</v>
      </c>
      <c r="X98" s="377" t="e">
        <f ca="1">_xll.RiskPercentile(X$4,$A98)</f>
        <v>#NAME?</v>
      </c>
      <c r="Y98" s="377" t="e">
        <f ca="1">_xll.RiskPercentile(Y$4,$A98)</f>
        <v>#NAME?</v>
      </c>
      <c r="Z98" s="377" t="e">
        <f ca="1">_xll.RiskPercentile(Z$4,$A98)</f>
        <v>#NAME?</v>
      </c>
      <c r="AA98" s="377" t="e">
        <f ca="1">_xll.RiskPercentile(AA$4,$A98)</f>
        <v>#NAME?</v>
      </c>
      <c r="AB98" s="377" t="e">
        <f ca="1">_xll.RiskPercentile(AB$4,$A98)</f>
        <v>#NAME?</v>
      </c>
      <c r="AC98" s="377" t="e">
        <f ca="1">_xll.RiskPercentile(AC$4,$A98)</f>
        <v>#NAME?</v>
      </c>
    </row>
    <row r="99" spans="1:29" x14ac:dyDescent="0.25">
      <c r="A99" s="376">
        <v>0.42000000000000026</v>
      </c>
      <c r="C99" s="377" t="e">
        <f ca="1">_xll.RiskPercentile(C$4,$A99)</f>
        <v>#NAME?</v>
      </c>
      <c r="D99" s="377" t="e">
        <f ca="1">_xll.RiskPercentile(D$4,$A99)</f>
        <v>#NAME?</v>
      </c>
      <c r="E99" s="377" t="e">
        <f ca="1">_xll.RiskPercentile(E$4,$A99)</f>
        <v>#NAME?</v>
      </c>
      <c r="F99" s="377" t="e">
        <f ca="1">_xll.RiskPercentile(F$4,$A99)</f>
        <v>#NAME?</v>
      </c>
      <c r="G99" s="377" t="e">
        <f ca="1">_xll.RiskPercentile(G$4,$A99)</f>
        <v>#NAME?</v>
      </c>
      <c r="H99" s="377" t="e">
        <f ca="1">_xll.RiskPercentile(H$4,$A99)</f>
        <v>#NAME?</v>
      </c>
      <c r="I99" s="377" t="e">
        <f ca="1">_xll.RiskPercentile(I$4,$A99)</f>
        <v>#NAME?</v>
      </c>
      <c r="J99" s="377" t="e">
        <f ca="1">_xll.RiskPercentile(J$4,$A99)</f>
        <v>#NAME?</v>
      </c>
      <c r="K99" s="377" t="e">
        <f ca="1">_xll.RiskPercentile(K$4,$A99)</f>
        <v>#NAME?</v>
      </c>
      <c r="L99" s="377" t="e">
        <f ca="1">_xll.RiskPercentile(L$4,$A99)</f>
        <v>#NAME?</v>
      </c>
      <c r="M99" s="377" t="e">
        <f ca="1">_xll.RiskPercentile(M$4,$A99)</f>
        <v>#NAME?</v>
      </c>
      <c r="N99" s="377" t="e">
        <f ca="1">_xll.RiskPercentile(N$4,$A99)</f>
        <v>#NAME?</v>
      </c>
      <c r="O99" s="377" t="e">
        <f ca="1">_xll.RiskPercentile(O$4,$A99)</f>
        <v>#NAME?</v>
      </c>
      <c r="P99" s="377" t="e">
        <f ca="1">_xll.RiskPercentile(P$4,$A99)</f>
        <v>#NAME?</v>
      </c>
      <c r="Q99" s="377" t="e">
        <f ca="1">_xll.RiskPercentile(Q$4,$A99)</f>
        <v>#NAME?</v>
      </c>
      <c r="R99" s="377" t="e">
        <f ca="1">_xll.RiskPercentile(R$4,$A99)</f>
        <v>#NAME?</v>
      </c>
      <c r="S99" s="377" t="e">
        <f ca="1">_xll.RiskPercentile(S$4,$A99)</f>
        <v>#NAME?</v>
      </c>
      <c r="T99" s="377" t="e">
        <f ca="1">_xll.RiskPercentile(T$4,$A99)</f>
        <v>#NAME?</v>
      </c>
      <c r="U99" s="377" t="e">
        <f ca="1">_xll.RiskPercentile(U$4,$A99)</f>
        <v>#NAME?</v>
      </c>
      <c r="V99" s="377" t="e">
        <f ca="1">_xll.RiskPercentile(V$4,$A99)</f>
        <v>#NAME?</v>
      </c>
      <c r="W99" s="377" t="e">
        <f ca="1">_xll.RiskPercentile(W$4,$A99)</f>
        <v>#NAME?</v>
      </c>
      <c r="X99" s="377" t="e">
        <f ca="1">_xll.RiskPercentile(X$4,$A99)</f>
        <v>#NAME?</v>
      </c>
      <c r="Y99" s="377" t="e">
        <f ca="1">_xll.RiskPercentile(Y$4,$A99)</f>
        <v>#NAME?</v>
      </c>
      <c r="Z99" s="377" t="e">
        <f ca="1">_xll.RiskPercentile(Z$4,$A99)</f>
        <v>#NAME?</v>
      </c>
      <c r="AA99" s="377" t="e">
        <f ca="1">_xll.RiskPercentile(AA$4,$A99)</f>
        <v>#NAME?</v>
      </c>
      <c r="AB99" s="377" t="e">
        <f ca="1">_xll.RiskPercentile(AB$4,$A99)</f>
        <v>#NAME?</v>
      </c>
      <c r="AC99" s="377" t="e">
        <f ca="1">_xll.RiskPercentile(AC$4,$A99)</f>
        <v>#NAME?</v>
      </c>
    </row>
    <row r="100" spans="1:29" x14ac:dyDescent="0.25">
      <c r="A100" s="376">
        <v>0.42500000000000027</v>
      </c>
      <c r="C100" s="377" t="e">
        <f ca="1">_xll.RiskPercentile(C$4,$A100)</f>
        <v>#NAME?</v>
      </c>
      <c r="D100" s="377" t="e">
        <f ca="1">_xll.RiskPercentile(D$4,$A100)</f>
        <v>#NAME?</v>
      </c>
      <c r="E100" s="377" t="e">
        <f ca="1">_xll.RiskPercentile(E$4,$A100)</f>
        <v>#NAME?</v>
      </c>
      <c r="F100" s="377" t="e">
        <f ca="1">_xll.RiskPercentile(F$4,$A100)</f>
        <v>#NAME?</v>
      </c>
      <c r="G100" s="377" t="e">
        <f ca="1">_xll.RiskPercentile(G$4,$A100)</f>
        <v>#NAME?</v>
      </c>
      <c r="H100" s="377" t="e">
        <f ca="1">_xll.RiskPercentile(H$4,$A100)</f>
        <v>#NAME?</v>
      </c>
      <c r="I100" s="377" t="e">
        <f ca="1">_xll.RiskPercentile(I$4,$A100)</f>
        <v>#NAME?</v>
      </c>
      <c r="J100" s="377" t="e">
        <f ca="1">_xll.RiskPercentile(J$4,$A100)</f>
        <v>#NAME?</v>
      </c>
      <c r="K100" s="377" t="e">
        <f ca="1">_xll.RiskPercentile(K$4,$A100)</f>
        <v>#NAME?</v>
      </c>
      <c r="L100" s="377" t="e">
        <f ca="1">_xll.RiskPercentile(L$4,$A100)</f>
        <v>#NAME?</v>
      </c>
      <c r="M100" s="377" t="e">
        <f ca="1">_xll.RiskPercentile(M$4,$A100)</f>
        <v>#NAME?</v>
      </c>
      <c r="N100" s="377" t="e">
        <f ca="1">_xll.RiskPercentile(N$4,$A100)</f>
        <v>#NAME?</v>
      </c>
      <c r="O100" s="377" t="e">
        <f ca="1">_xll.RiskPercentile(O$4,$A100)</f>
        <v>#NAME?</v>
      </c>
      <c r="P100" s="377" t="e">
        <f ca="1">_xll.RiskPercentile(P$4,$A100)</f>
        <v>#NAME?</v>
      </c>
      <c r="Q100" s="377" t="e">
        <f ca="1">_xll.RiskPercentile(Q$4,$A100)</f>
        <v>#NAME?</v>
      </c>
      <c r="R100" s="377" t="e">
        <f ca="1">_xll.RiskPercentile(R$4,$A100)</f>
        <v>#NAME?</v>
      </c>
      <c r="S100" s="377" t="e">
        <f ca="1">_xll.RiskPercentile(S$4,$A100)</f>
        <v>#NAME?</v>
      </c>
      <c r="T100" s="377" t="e">
        <f ca="1">_xll.RiskPercentile(T$4,$A100)</f>
        <v>#NAME?</v>
      </c>
      <c r="U100" s="377" t="e">
        <f ca="1">_xll.RiskPercentile(U$4,$A100)</f>
        <v>#NAME?</v>
      </c>
      <c r="V100" s="377" t="e">
        <f ca="1">_xll.RiskPercentile(V$4,$A100)</f>
        <v>#NAME?</v>
      </c>
      <c r="W100" s="377" t="e">
        <f ca="1">_xll.RiskPercentile(W$4,$A100)</f>
        <v>#NAME?</v>
      </c>
      <c r="X100" s="377" t="e">
        <f ca="1">_xll.RiskPercentile(X$4,$A100)</f>
        <v>#NAME?</v>
      </c>
      <c r="Y100" s="377" t="e">
        <f ca="1">_xll.RiskPercentile(Y$4,$A100)</f>
        <v>#NAME?</v>
      </c>
      <c r="Z100" s="377" t="e">
        <f ca="1">_xll.RiskPercentile(Z$4,$A100)</f>
        <v>#NAME?</v>
      </c>
      <c r="AA100" s="377" t="e">
        <f ca="1">_xll.RiskPercentile(AA$4,$A100)</f>
        <v>#NAME?</v>
      </c>
      <c r="AB100" s="377" t="e">
        <f ca="1">_xll.RiskPercentile(AB$4,$A100)</f>
        <v>#NAME?</v>
      </c>
      <c r="AC100" s="377" t="e">
        <f ca="1">_xll.RiskPercentile(AC$4,$A100)</f>
        <v>#NAME?</v>
      </c>
    </row>
    <row r="101" spans="1:29" x14ac:dyDescent="0.25">
      <c r="A101" s="376">
        <v>0.43000000000000027</v>
      </c>
      <c r="C101" s="377" t="e">
        <f ca="1">_xll.RiskPercentile(C$4,$A101)</f>
        <v>#NAME?</v>
      </c>
      <c r="D101" s="377" t="e">
        <f ca="1">_xll.RiskPercentile(D$4,$A101)</f>
        <v>#NAME?</v>
      </c>
      <c r="E101" s="377" t="e">
        <f ca="1">_xll.RiskPercentile(E$4,$A101)</f>
        <v>#NAME?</v>
      </c>
      <c r="F101" s="377" t="e">
        <f ca="1">_xll.RiskPercentile(F$4,$A101)</f>
        <v>#NAME?</v>
      </c>
      <c r="G101" s="377" t="e">
        <f ca="1">_xll.RiskPercentile(G$4,$A101)</f>
        <v>#NAME?</v>
      </c>
      <c r="H101" s="377" t="e">
        <f ca="1">_xll.RiskPercentile(H$4,$A101)</f>
        <v>#NAME?</v>
      </c>
      <c r="I101" s="377" t="e">
        <f ca="1">_xll.RiskPercentile(I$4,$A101)</f>
        <v>#NAME?</v>
      </c>
      <c r="J101" s="377" t="e">
        <f ca="1">_xll.RiskPercentile(J$4,$A101)</f>
        <v>#NAME?</v>
      </c>
      <c r="K101" s="377" t="e">
        <f ca="1">_xll.RiskPercentile(K$4,$A101)</f>
        <v>#NAME?</v>
      </c>
      <c r="L101" s="377" t="e">
        <f ca="1">_xll.RiskPercentile(L$4,$A101)</f>
        <v>#NAME?</v>
      </c>
      <c r="M101" s="377" t="e">
        <f ca="1">_xll.RiskPercentile(M$4,$A101)</f>
        <v>#NAME?</v>
      </c>
      <c r="N101" s="377" t="e">
        <f ca="1">_xll.RiskPercentile(N$4,$A101)</f>
        <v>#NAME?</v>
      </c>
      <c r="O101" s="377" t="e">
        <f ca="1">_xll.RiskPercentile(O$4,$A101)</f>
        <v>#NAME?</v>
      </c>
      <c r="P101" s="377" t="e">
        <f ca="1">_xll.RiskPercentile(P$4,$A101)</f>
        <v>#NAME?</v>
      </c>
      <c r="Q101" s="377" t="e">
        <f ca="1">_xll.RiskPercentile(Q$4,$A101)</f>
        <v>#NAME?</v>
      </c>
      <c r="R101" s="377" t="e">
        <f ca="1">_xll.RiskPercentile(R$4,$A101)</f>
        <v>#NAME?</v>
      </c>
      <c r="S101" s="377" t="e">
        <f ca="1">_xll.RiskPercentile(S$4,$A101)</f>
        <v>#NAME?</v>
      </c>
      <c r="T101" s="377" t="e">
        <f ca="1">_xll.RiskPercentile(T$4,$A101)</f>
        <v>#NAME?</v>
      </c>
      <c r="U101" s="377" t="e">
        <f ca="1">_xll.RiskPercentile(U$4,$A101)</f>
        <v>#NAME?</v>
      </c>
      <c r="V101" s="377" t="e">
        <f ca="1">_xll.RiskPercentile(V$4,$A101)</f>
        <v>#NAME?</v>
      </c>
      <c r="W101" s="377" t="e">
        <f ca="1">_xll.RiskPercentile(W$4,$A101)</f>
        <v>#NAME?</v>
      </c>
      <c r="X101" s="377" t="e">
        <f ca="1">_xll.RiskPercentile(X$4,$A101)</f>
        <v>#NAME?</v>
      </c>
      <c r="Y101" s="377" t="e">
        <f ca="1">_xll.RiskPercentile(Y$4,$A101)</f>
        <v>#NAME?</v>
      </c>
      <c r="Z101" s="377" t="e">
        <f ca="1">_xll.RiskPercentile(Z$4,$A101)</f>
        <v>#NAME?</v>
      </c>
      <c r="AA101" s="377" t="e">
        <f ca="1">_xll.RiskPercentile(AA$4,$A101)</f>
        <v>#NAME?</v>
      </c>
      <c r="AB101" s="377" t="e">
        <f ca="1">_xll.RiskPercentile(AB$4,$A101)</f>
        <v>#NAME?</v>
      </c>
      <c r="AC101" s="377" t="e">
        <f ca="1">_xll.RiskPercentile(AC$4,$A101)</f>
        <v>#NAME?</v>
      </c>
    </row>
    <row r="102" spans="1:29" x14ac:dyDescent="0.25">
      <c r="A102" s="376">
        <v>0.43500000000000028</v>
      </c>
      <c r="C102" s="377" t="e">
        <f ca="1">_xll.RiskPercentile(C$4,$A102)</f>
        <v>#NAME?</v>
      </c>
      <c r="D102" s="377" t="e">
        <f ca="1">_xll.RiskPercentile(D$4,$A102)</f>
        <v>#NAME?</v>
      </c>
      <c r="E102" s="377" t="e">
        <f ca="1">_xll.RiskPercentile(E$4,$A102)</f>
        <v>#NAME?</v>
      </c>
      <c r="F102" s="377" t="e">
        <f ca="1">_xll.RiskPercentile(F$4,$A102)</f>
        <v>#NAME?</v>
      </c>
      <c r="G102" s="377" t="e">
        <f ca="1">_xll.RiskPercentile(G$4,$A102)</f>
        <v>#NAME?</v>
      </c>
      <c r="H102" s="377" t="e">
        <f ca="1">_xll.RiskPercentile(H$4,$A102)</f>
        <v>#NAME?</v>
      </c>
      <c r="I102" s="377" t="e">
        <f ca="1">_xll.RiskPercentile(I$4,$A102)</f>
        <v>#NAME?</v>
      </c>
      <c r="J102" s="377" t="e">
        <f ca="1">_xll.RiskPercentile(J$4,$A102)</f>
        <v>#NAME?</v>
      </c>
      <c r="K102" s="377" t="e">
        <f ca="1">_xll.RiskPercentile(K$4,$A102)</f>
        <v>#NAME?</v>
      </c>
      <c r="L102" s="377" t="e">
        <f ca="1">_xll.RiskPercentile(L$4,$A102)</f>
        <v>#NAME?</v>
      </c>
      <c r="M102" s="377" t="e">
        <f ca="1">_xll.RiskPercentile(M$4,$A102)</f>
        <v>#NAME?</v>
      </c>
      <c r="N102" s="377" t="e">
        <f ca="1">_xll.RiskPercentile(N$4,$A102)</f>
        <v>#NAME?</v>
      </c>
      <c r="O102" s="377" t="e">
        <f ca="1">_xll.RiskPercentile(O$4,$A102)</f>
        <v>#NAME?</v>
      </c>
      <c r="P102" s="377" t="e">
        <f ca="1">_xll.RiskPercentile(P$4,$A102)</f>
        <v>#NAME?</v>
      </c>
      <c r="Q102" s="377" t="e">
        <f ca="1">_xll.RiskPercentile(Q$4,$A102)</f>
        <v>#NAME?</v>
      </c>
      <c r="R102" s="377" t="e">
        <f ca="1">_xll.RiskPercentile(R$4,$A102)</f>
        <v>#NAME?</v>
      </c>
      <c r="S102" s="377" t="e">
        <f ca="1">_xll.RiskPercentile(S$4,$A102)</f>
        <v>#NAME?</v>
      </c>
      <c r="T102" s="377" t="e">
        <f ca="1">_xll.RiskPercentile(T$4,$A102)</f>
        <v>#NAME?</v>
      </c>
      <c r="U102" s="377" t="e">
        <f ca="1">_xll.RiskPercentile(U$4,$A102)</f>
        <v>#NAME?</v>
      </c>
      <c r="V102" s="377" t="e">
        <f ca="1">_xll.RiskPercentile(V$4,$A102)</f>
        <v>#NAME?</v>
      </c>
      <c r="W102" s="377" t="e">
        <f ca="1">_xll.RiskPercentile(W$4,$A102)</f>
        <v>#NAME?</v>
      </c>
      <c r="X102" s="377" t="e">
        <f ca="1">_xll.RiskPercentile(X$4,$A102)</f>
        <v>#NAME?</v>
      </c>
      <c r="Y102" s="377" t="e">
        <f ca="1">_xll.RiskPercentile(Y$4,$A102)</f>
        <v>#NAME?</v>
      </c>
      <c r="Z102" s="377" t="e">
        <f ca="1">_xll.RiskPercentile(Z$4,$A102)</f>
        <v>#NAME?</v>
      </c>
      <c r="AA102" s="377" t="e">
        <f ca="1">_xll.RiskPercentile(AA$4,$A102)</f>
        <v>#NAME?</v>
      </c>
      <c r="AB102" s="377" t="e">
        <f ca="1">_xll.RiskPercentile(AB$4,$A102)</f>
        <v>#NAME?</v>
      </c>
      <c r="AC102" s="377" t="e">
        <f ca="1">_xll.RiskPercentile(AC$4,$A102)</f>
        <v>#NAME?</v>
      </c>
    </row>
    <row r="103" spans="1:29" x14ac:dyDescent="0.25">
      <c r="A103" s="376">
        <v>0.44000000000000028</v>
      </c>
      <c r="C103" s="377" t="e">
        <f ca="1">_xll.RiskPercentile(C$4,$A103)</f>
        <v>#NAME?</v>
      </c>
      <c r="D103" s="377" t="e">
        <f ca="1">_xll.RiskPercentile(D$4,$A103)</f>
        <v>#NAME?</v>
      </c>
      <c r="E103" s="377" t="e">
        <f ca="1">_xll.RiskPercentile(E$4,$A103)</f>
        <v>#NAME?</v>
      </c>
      <c r="F103" s="377" t="e">
        <f ca="1">_xll.RiskPercentile(F$4,$A103)</f>
        <v>#NAME?</v>
      </c>
      <c r="G103" s="377" t="e">
        <f ca="1">_xll.RiskPercentile(G$4,$A103)</f>
        <v>#NAME?</v>
      </c>
      <c r="H103" s="377" t="e">
        <f ca="1">_xll.RiskPercentile(H$4,$A103)</f>
        <v>#NAME?</v>
      </c>
      <c r="I103" s="377" t="e">
        <f ca="1">_xll.RiskPercentile(I$4,$A103)</f>
        <v>#NAME?</v>
      </c>
      <c r="J103" s="377" t="e">
        <f ca="1">_xll.RiskPercentile(J$4,$A103)</f>
        <v>#NAME?</v>
      </c>
      <c r="K103" s="377" t="e">
        <f ca="1">_xll.RiskPercentile(K$4,$A103)</f>
        <v>#NAME?</v>
      </c>
      <c r="L103" s="377" t="e">
        <f ca="1">_xll.RiskPercentile(L$4,$A103)</f>
        <v>#NAME?</v>
      </c>
      <c r="M103" s="377" t="e">
        <f ca="1">_xll.RiskPercentile(M$4,$A103)</f>
        <v>#NAME?</v>
      </c>
      <c r="N103" s="377" t="e">
        <f ca="1">_xll.RiskPercentile(N$4,$A103)</f>
        <v>#NAME?</v>
      </c>
      <c r="O103" s="377" t="e">
        <f ca="1">_xll.RiskPercentile(O$4,$A103)</f>
        <v>#NAME?</v>
      </c>
      <c r="P103" s="377" t="e">
        <f ca="1">_xll.RiskPercentile(P$4,$A103)</f>
        <v>#NAME?</v>
      </c>
      <c r="Q103" s="377" t="e">
        <f ca="1">_xll.RiskPercentile(Q$4,$A103)</f>
        <v>#NAME?</v>
      </c>
      <c r="R103" s="377" t="e">
        <f ca="1">_xll.RiskPercentile(R$4,$A103)</f>
        <v>#NAME?</v>
      </c>
      <c r="S103" s="377" t="e">
        <f ca="1">_xll.RiskPercentile(S$4,$A103)</f>
        <v>#NAME?</v>
      </c>
      <c r="T103" s="377" t="e">
        <f ca="1">_xll.RiskPercentile(T$4,$A103)</f>
        <v>#NAME?</v>
      </c>
      <c r="U103" s="377" t="e">
        <f ca="1">_xll.RiskPercentile(U$4,$A103)</f>
        <v>#NAME?</v>
      </c>
      <c r="V103" s="377" t="e">
        <f ca="1">_xll.RiskPercentile(V$4,$A103)</f>
        <v>#NAME?</v>
      </c>
      <c r="W103" s="377" t="e">
        <f ca="1">_xll.RiskPercentile(W$4,$A103)</f>
        <v>#NAME?</v>
      </c>
      <c r="X103" s="377" t="e">
        <f ca="1">_xll.RiskPercentile(X$4,$A103)</f>
        <v>#NAME?</v>
      </c>
      <c r="Y103" s="377" t="e">
        <f ca="1">_xll.RiskPercentile(Y$4,$A103)</f>
        <v>#NAME?</v>
      </c>
      <c r="Z103" s="377" t="e">
        <f ca="1">_xll.RiskPercentile(Z$4,$A103)</f>
        <v>#NAME?</v>
      </c>
      <c r="AA103" s="377" t="e">
        <f ca="1">_xll.RiskPercentile(AA$4,$A103)</f>
        <v>#NAME?</v>
      </c>
      <c r="AB103" s="377" t="e">
        <f ca="1">_xll.RiskPercentile(AB$4,$A103)</f>
        <v>#NAME?</v>
      </c>
      <c r="AC103" s="377" t="e">
        <f ca="1">_xll.RiskPercentile(AC$4,$A103)</f>
        <v>#NAME?</v>
      </c>
    </row>
    <row r="104" spans="1:29" x14ac:dyDescent="0.25">
      <c r="A104" s="376">
        <v>0.44500000000000028</v>
      </c>
      <c r="C104" s="377" t="e">
        <f ca="1">_xll.RiskPercentile(C$4,$A104)</f>
        <v>#NAME?</v>
      </c>
      <c r="D104" s="377" t="e">
        <f ca="1">_xll.RiskPercentile(D$4,$A104)</f>
        <v>#NAME?</v>
      </c>
      <c r="E104" s="377" t="e">
        <f ca="1">_xll.RiskPercentile(E$4,$A104)</f>
        <v>#NAME?</v>
      </c>
      <c r="F104" s="377" t="e">
        <f ca="1">_xll.RiskPercentile(F$4,$A104)</f>
        <v>#NAME?</v>
      </c>
      <c r="G104" s="377" t="e">
        <f ca="1">_xll.RiskPercentile(G$4,$A104)</f>
        <v>#NAME?</v>
      </c>
      <c r="H104" s="377" t="e">
        <f ca="1">_xll.RiskPercentile(H$4,$A104)</f>
        <v>#NAME?</v>
      </c>
      <c r="I104" s="377" t="e">
        <f ca="1">_xll.RiskPercentile(I$4,$A104)</f>
        <v>#NAME?</v>
      </c>
      <c r="J104" s="377" t="e">
        <f ca="1">_xll.RiskPercentile(J$4,$A104)</f>
        <v>#NAME?</v>
      </c>
      <c r="K104" s="377" t="e">
        <f ca="1">_xll.RiskPercentile(K$4,$A104)</f>
        <v>#NAME?</v>
      </c>
      <c r="L104" s="377" t="e">
        <f ca="1">_xll.RiskPercentile(L$4,$A104)</f>
        <v>#NAME?</v>
      </c>
      <c r="M104" s="377" t="e">
        <f ca="1">_xll.RiskPercentile(M$4,$A104)</f>
        <v>#NAME?</v>
      </c>
      <c r="N104" s="377" t="e">
        <f ca="1">_xll.RiskPercentile(N$4,$A104)</f>
        <v>#NAME?</v>
      </c>
      <c r="O104" s="377" t="e">
        <f ca="1">_xll.RiskPercentile(O$4,$A104)</f>
        <v>#NAME?</v>
      </c>
      <c r="P104" s="377" t="e">
        <f ca="1">_xll.RiskPercentile(P$4,$A104)</f>
        <v>#NAME?</v>
      </c>
      <c r="Q104" s="377" t="e">
        <f ca="1">_xll.RiskPercentile(Q$4,$A104)</f>
        <v>#NAME?</v>
      </c>
      <c r="R104" s="377" t="e">
        <f ca="1">_xll.RiskPercentile(R$4,$A104)</f>
        <v>#NAME?</v>
      </c>
      <c r="S104" s="377" t="e">
        <f ca="1">_xll.RiskPercentile(S$4,$A104)</f>
        <v>#NAME?</v>
      </c>
      <c r="T104" s="377" t="e">
        <f ca="1">_xll.RiskPercentile(T$4,$A104)</f>
        <v>#NAME?</v>
      </c>
      <c r="U104" s="377" t="e">
        <f ca="1">_xll.RiskPercentile(U$4,$A104)</f>
        <v>#NAME?</v>
      </c>
      <c r="V104" s="377" t="e">
        <f ca="1">_xll.RiskPercentile(V$4,$A104)</f>
        <v>#NAME?</v>
      </c>
      <c r="W104" s="377" t="e">
        <f ca="1">_xll.RiskPercentile(W$4,$A104)</f>
        <v>#NAME?</v>
      </c>
      <c r="X104" s="377" t="e">
        <f ca="1">_xll.RiskPercentile(X$4,$A104)</f>
        <v>#NAME?</v>
      </c>
      <c r="Y104" s="377" t="e">
        <f ca="1">_xll.RiskPercentile(Y$4,$A104)</f>
        <v>#NAME?</v>
      </c>
      <c r="Z104" s="377" t="e">
        <f ca="1">_xll.RiskPercentile(Z$4,$A104)</f>
        <v>#NAME?</v>
      </c>
      <c r="AA104" s="377" t="e">
        <f ca="1">_xll.RiskPercentile(AA$4,$A104)</f>
        <v>#NAME?</v>
      </c>
      <c r="AB104" s="377" t="e">
        <f ca="1">_xll.RiskPercentile(AB$4,$A104)</f>
        <v>#NAME?</v>
      </c>
      <c r="AC104" s="377" t="e">
        <f ca="1">_xll.RiskPercentile(AC$4,$A104)</f>
        <v>#NAME?</v>
      </c>
    </row>
    <row r="105" spans="1:29" x14ac:dyDescent="0.25">
      <c r="A105" s="376">
        <v>0.45000000000000029</v>
      </c>
      <c r="C105" s="377" t="e">
        <f ca="1">_xll.RiskPercentile(C$4,$A105)</f>
        <v>#NAME?</v>
      </c>
      <c r="D105" s="377" t="e">
        <f ca="1">_xll.RiskPercentile(D$4,$A105)</f>
        <v>#NAME?</v>
      </c>
      <c r="E105" s="377" t="e">
        <f ca="1">_xll.RiskPercentile(E$4,$A105)</f>
        <v>#NAME?</v>
      </c>
      <c r="F105" s="377" t="e">
        <f ca="1">_xll.RiskPercentile(F$4,$A105)</f>
        <v>#NAME?</v>
      </c>
      <c r="G105" s="377" t="e">
        <f ca="1">_xll.RiskPercentile(G$4,$A105)</f>
        <v>#NAME?</v>
      </c>
      <c r="H105" s="377" t="e">
        <f ca="1">_xll.RiskPercentile(H$4,$A105)</f>
        <v>#NAME?</v>
      </c>
      <c r="I105" s="377" t="e">
        <f ca="1">_xll.RiskPercentile(I$4,$A105)</f>
        <v>#NAME?</v>
      </c>
      <c r="J105" s="377" t="e">
        <f ca="1">_xll.RiskPercentile(J$4,$A105)</f>
        <v>#NAME?</v>
      </c>
      <c r="K105" s="377" t="e">
        <f ca="1">_xll.RiskPercentile(K$4,$A105)</f>
        <v>#NAME?</v>
      </c>
      <c r="L105" s="377" t="e">
        <f ca="1">_xll.RiskPercentile(L$4,$A105)</f>
        <v>#NAME?</v>
      </c>
      <c r="M105" s="377" t="e">
        <f ca="1">_xll.RiskPercentile(M$4,$A105)</f>
        <v>#NAME?</v>
      </c>
      <c r="N105" s="377" t="e">
        <f ca="1">_xll.RiskPercentile(N$4,$A105)</f>
        <v>#NAME?</v>
      </c>
      <c r="O105" s="377" t="e">
        <f ca="1">_xll.RiskPercentile(O$4,$A105)</f>
        <v>#NAME?</v>
      </c>
      <c r="P105" s="377" t="e">
        <f ca="1">_xll.RiskPercentile(P$4,$A105)</f>
        <v>#NAME?</v>
      </c>
      <c r="Q105" s="377" t="e">
        <f ca="1">_xll.RiskPercentile(Q$4,$A105)</f>
        <v>#NAME?</v>
      </c>
      <c r="R105" s="377" t="e">
        <f ca="1">_xll.RiskPercentile(R$4,$A105)</f>
        <v>#NAME?</v>
      </c>
      <c r="S105" s="377" t="e">
        <f ca="1">_xll.RiskPercentile(S$4,$A105)</f>
        <v>#NAME?</v>
      </c>
      <c r="T105" s="377" t="e">
        <f ca="1">_xll.RiskPercentile(T$4,$A105)</f>
        <v>#NAME?</v>
      </c>
      <c r="U105" s="377" t="e">
        <f ca="1">_xll.RiskPercentile(U$4,$A105)</f>
        <v>#NAME?</v>
      </c>
      <c r="V105" s="377" t="e">
        <f ca="1">_xll.RiskPercentile(V$4,$A105)</f>
        <v>#NAME?</v>
      </c>
      <c r="W105" s="377" t="e">
        <f ca="1">_xll.RiskPercentile(W$4,$A105)</f>
        <v>#NAME?</v>
      </c>
      <c r="X105" s="377" t="e">
        <f ca="1">_xll.RiskPercentile(X$4,$A105)</f>
        <v>#NAME?</v>
      </c>
      <c r="Y105" s="377" t="e">
        <f ca="1">_xll.RiskPercentile(Y$4,$A105)</f>
        <v>#NAME?</v>
      </c>
      <c r="Z105" s="377" t="e">
        <f ca="1">_xll.RiskPercentile(Z$4,$A105)</f>
        <v>#NAME?</v>
      </c>
      <c r="AA105" s="377" t="e">
        <f ca="1">_xll.RiskPercentile(AA$4,$A105)</f>
        <v>#NAME?</v>
      </c>
      <c r="AB105" s="377" t="e">
        <f ca="1">_xll.RiskPercentile(AB$4,$A105)</f>
        <v>#NAME?</v>
      </c>
      <c r="AC105" s="377" t="e">
        <f ca="1">_xll.RiskPercentile(AC$4,$A105)</f>
        <v>#NAME?</v>
      </c>
    </row>
    <row r="106" spans="1:29" x14ac:dyDescent="0.25">
      <c r="A106" s="376">
        <v>0.45500000000000029</v>
      </c>
      <c r="C106" s="377" t="e">
        <f ca="1">_xll.RiskPercentile(C$4,$A106)</f>
        <v>#NAME?</v>
      </c>
      <c r="D106" s="377" t="e">
        <f ca="1">_xll.RiskPercentile(D$4,$A106)</f>
        <v>#NAME?</v>
      </c>
      <c r="E106" s="377" t="e">
        <f ca="1">_xll.RiskPercentile(E$4,$A106)</f>
        <v>#NAME?</v>
      </c>
      <c r="F106" s="377" t="e">
        <f ca="1">_xll.RiskPercentile(F$4,$A106)</f>
        <v>#NAME?</v>
      </c>
      <c r="G106" s="377" t="e">
        <f ca="1">_xll.RiskPercentile(G$4,$A106)</f>
        <v>#NAME?</v>
      </c>
      <c r="H106" s="377" t="e">
        <f ca="1">_xll.RiskPercentile(H$4,$A106)</f>
        <v>#NAME?</v>
      </c>
      <c r="I106" s="377" t="e">
        <f ca="1">_xll.RiskPercentile(I$4,$A106)</f>
        <v>#NAME?</v>
      </c>
      <c r="J106" s="377" t="e">
        <f ca="1">_xll.RiskPercentile(J$4,$A106)</f>
        <v>#NAME?</v>
      </c>
      <c r="K106" s="377" t="e">
        <f ca="1">_xll.RiskPercentile(K$4,$A106)</f>
        <v>#NAME?</v>
      </c>
      <c r="L106" s="377" t="e">
        <f ca="1">_xll.RiskPercentile(L$4,$A106)</f>
        <v>#NAME?</v>
      </c>
      <c r="M106" s="377" t="e">
        <f ca="1">_xll.RiskPercentile(M$4,$A106)</f>
        <v>#NAME?</v>
      </c>
      <c r="N106" s="377" t="e">
        <f ca="1">_xll.RiskPercentile(N$4,$A106)</f>
        <v>#NAME?</v>
      </c>
      <c r="O106" s="377" t="e">
        <f ca="1">_xll.RiskPercentile(O$4,$A106)</f>
        <v>#NAME?</v>
      </c>
      <c r="P106" s="377" t="e">
        <f ca="1">_xll.RiskPercentile(P$4,$A106)</f>
        <v>#NAME?</v>
      </c>
      <c r="Q106" s="377" t="e">
        <f ca="1">_xll.RiskPercentile(Q$4,$A106)</f>
        <v>#NAME?</v>
      </c>
      <c r="R106" s="377" t="e">
        <f ca="1">_xll.RiskPercentile(R$4,$A106)</f>
        <v>#NAME?</v>
      </c>
      <c r="S106" s="377" t="e">
        <f ca="1">_xll.RiskPercentile(S$4,$A106)</f>
        <v>#NAME?</v>
      </c>
      <c r="T106" s="377" t="e">
        <f ca="1">_xll.RiskPercentile(T$4,$A106)</f>
        <v>#NAME?</v>
      </c>
      <c r="U106" s="377" t="e">
        <f ca="1">_xll.RiskPercentile(U$4,$A106)</f>
        <v>#NAME?</v>
      </c>
      <c r="V106" s="377" t="e">
        <f ca="1">_xll.RiskPercentile(V$4,$A106)</f>
        <v>#NAME?</v>
      </c>
      <c r="W106" s="377" t="e">
        <f ca="1">_xll.RiskPercentile(W$4,$A106)</f>
        <v>#NAME?</v>
      </c>
      <c r="X106" s="377" t="e">
        <f ca="1">_xll.RiskPercentile(X$4,$A106)</f>
        <v>#NAME?</v>
      </c>
      <c r="Y106" s="377" t="e">
        <f ca="1">_xll.RiskPercentile(Y$4,$A106)</f>
        <v>#NAME?</v>
      </c>
      <c r="Z106" s="377" t="e">
        <f ca="1">_xll.RiskPercentile(Z$4,$A106)</f>
        <v>#NAME?</v>
      </c>
      <c r="AA106" s="377" t="e">
        <f ca="1">_xll.RiskPercentile(AA$4,$A106)</f>
        <v>#NAME?</v>
      </c>
      <c r="AB106" s="377" t="e">
        <f ca="1">_xll.RiskPercentile(AB$4,$A106)</f>
        <v>#NAME?</v>
      </c>
      <c r="AC106" s="377" t="e">
        <f ca="1">_xll.RiskPercentile(AC$4,$A106)</f>
        <v>#NAME?</v>
      </c>
    </row>
    <row r="107" spans="1:29" x14ac:dyDescent="0.25">
      <c r="A107" s="376">
        <v>0.4600000000000003</v>
      </c>
      <c r="C107" s="377" t="e">
        <f ca="1">_xll.RiskPercentile(C$4,$A107)</f>
        <v>#NAME?</v>
      </c>
      <c r="D107" s="377" t="e">
        <f ca="1">_xll.RiskPercentile(D$4,$A107)</f>
        <v>#NAME?</v>
      </c>
      <c r="E107" s="377" t="e">
        <f ca="1">_xll.RiskPercentile(E$4,$A107)</f>
        <v>#NAME?</v>
      </c>
      <c r="F107" s="377" t="e">
        <f ca="1">_xll.RiskPercentile(F$4,$A107)</f>
        <v>#NAME?</v>
      </c>
      <c r="G107" s="377" t="e">
        <f ca="1">_xll.RiskPercentile(G$4,$A107)</f>
        <v>#NAME?</v>
      </c>
      <c r="H107" s="377" t="e">
        <f ca="1">_xll.RiskPercentile(H$4,$A107)</f>
        <v>#NAME?</v>
      </c>
      <c r="I107" s="377" t="e">
        <f ca="1">_xll.RiskPercentile(I$4,$A107)</f>
        <v>#NAME?</v>
      </c>
      <c r="J107" s="377" t="e">
        <f ca="1">_xll.RiskPercentile(J$4,$A107)</f>
        <v>#NAME?</v>
      </c>
      <c r="K107" s="377" t="e">
        <f ca="1">_xll.RiskPercentile(K$4,$A107)</f>
        <v>#NAME?</v>
      </c>
      <c r="L107" s="377" t="e">
        <f ca="1">_xll.RiskPercentile(L$4,$A107)</f>
        <v>#NAME?</v>
      </c>
      <c r="M107" s="377" t="e">
        <f ca="1">_xll.RiskPercentile(M$4,$A107)</f>
        <v>#NAME?</v>
      </c>
      <c r="N107" s="377" t="e">
        <f ca="1">_xll.RiskPercentile(N$4,$A107)</f>
        <v>#NAME?</v>
      </c>
      <c r="O107" s="377" t="e">
        <f ca="1">_xll.RiskPercentile(O$4,$A107)</f>
        <v>#NAME?</v>
      </c>
      <c r="P107" s="377" t="e">
        <f ca="1">_xll.RiskPercentile(P$4,$A107)</f>
        <v>#NAME?</v>
      </c>
      <c r="Q107" s="377" t="e">
        <f ca="1">_xll.RiskPercentile(Q$4,$A107)</f>
        <v>#NAME?</v>
      </c>
      <c r="R107" s="377" t="e">
        <f ca="1">_xll.RiskPercentile(R$4,$A107)</f>
        <v>#NAME?</v>
      </c>
      <c r="S107" s="377" t="e">
        <f ca="1">_xll.RiskPercentile(S$4,$A107)</f>
        <v>#NAME?</v>
      </c>
      <c r="T107" s="377" t="e">
        <f ca="1">_xll.RiskPercentile(T$4,$A107)</f>
        <v>#NAME?</v>
      </c>
      <c r="U107" s="377" t="e">
        <f ca="1">_xll.RiskPercentile(U$4,$A107)</f>
        <v>#NAME?</v>
      </c>
      <c r="V107" s="377" t="e">
        <f ca="1">_xll.RiskPercentile(V$4,$A107)</f>
        <v>#NAME?</v>
      </c>
      <c r="W107" s="377" t="e">
        <f ca="1">_xll.RiskPercentile(W$4,$A107)</f>
        <v>#NAME?</v>
      </c>
      <c r="X107" s="377" t="e">
        <f ca="1">_xll.RiskPercentile(X$4,$A107)</f>
        <v>#NAME?</v>
      </c>
      <c r="Y107" s="377" t="e">
        <f ca="1">_xll.RiskPercentile(Y$4,$A107)</f>
        <v>#NAME?</v>
      </c>
      <c r="Z107" s="377" t="e">
        <f ca="1">_xll.RiskPercentile(Z$4,$A107)</f>
        <v>#NAME?</v>
      </c>
      <c r="AA107" s="377" t="e">
        <f ca="1">_xll.RiskPercentile(AA$4,$A107)</f>
        <v>#NAME?</v>
      </c>
      <c r="AB107" s="377" t="e">
        <f ca="1">_xll.RiskPercentile(AB$4,$A107)</f>
        <v>#NAME?</v>
      </c>
      <c r="AC107" s="377" t="e">
        <f ca="1">_xll.RiskPercentile(AC$4,$A107)</f>
        <v>#NAME?</v>
      </c>
    </row>
    <row r="108" spans="1:29" x14ac:dyDescent="0.25">
      <c r="A108" s="376">
        <v>0.4650000000000003</v>
      </c>
      <c r="C108" s="377" t="e">
        <f ca="1">_xll.RiskPercentile(C$4,$A108)</f>
        <v>#NAME?</v>
      </c>
      <c r="D108" s="377" t="e">
        <f ca="1">_xll.RiskPercentile(D$4,$A108)</f>
        <v>#NAME?</v>
      </c>
      <c r="E108" s="377" t="e">
        <f ca="1">_xll.RiskPercentile(E$4,$A108)</f>
        <v>#NAME?</v>
      </c>
      <c r="F108" s="377" t="e">
        <f ca="1">_xll.RiskPercentile(F$4,$A108)</f>
        <v>#NAME?</v>
      </c>
      <c r="G108" s="377" t="e">
        <f ca="1">_xll.RiskPercentile(G$4,$A108)</f>
        <v>#NAME?</v>
      </c>
      <c r="H108" s="377" t="e">
        <f ca="1">_xll.RiskPercentile(H$4,$A108)</f>
        <v>#NAME?</v>
      </c>
      <c r="I108" s="377" t="e">
        <f ca="1">_xll.RiskPercentile(I$4,$A108)</f>
        <v>#NAME?</v>
      </c>
      <c r="J108" s="377" t="e">
        <f ca="1">_xll.RiskPercentile(J$4,$A108)</f>
        <v>#NAME?</v>
      </c>
      <c r="K108" s="377" t="e">
        <f ca="1">_xll.RiskPercentile(K$4,$A108)</f>
        <v>#NAME?</v>
      </c>
      <c r="L108" s="377" t="e">
        <f ca="1">_xll.RiskPercentile(L$4,$A108)</f>
        <v>#NAME?</v>
      </c>
      <c r="M108" s="377" t="e">
        <f ca="1">_xll.RiskPercentile(M$4,$A108)</f>
        <v>#NAME?</v>
      </c>
      <c r="N108" s="377" t="e">
        <f ca="1">_xll.RiskPercentile(N$4,$A108)</f>
        <v>#NAME?</v>
      </c>
      <c r="O108" s="377" t="e">
        <f ca="1">_xll.RiskPercentile(O$4,$A108)</f>
        <v>#NAME?</v>
      </c>
      <c r="P108" s="377" t="e">
        <f ca="1">_xll.RiskPercentile(P$4,$A108)</f>
        <v>#NAME?</v>
      </c>
      <c r="Q108" s="377" t="e">
        <f ca="1">_xll.RiskPercentile(Q$4,$A108)</f>
        <v>#NAME?</v>
      </c>
      <c r="R108" s="377" t="e">
        <f ca="1">_xll.RiskPercentile(R$4,$A108)</f>
        <v>#NAME?</v>
      </c>
      <c r="S108" s="377" t="e">
        <f ca="1">_xll.RiskPercentile(S$4,$A108)</f>
        <v>#NAME?</v>
      </c>
      <c r="T108" s="377" t="e">
        <f ca="1">_xll.RiskPercentile(T$4,$A108)</f>
        <v>#NAME?</v>
      </c>
      <c r="U108" s="377" t="e">
        <f ca="1">_xll.RiskPercentile(U$4,$A108)</f>
        <v>#NAME?</v>
      </c>
      <c r="V108" s="377" t="e">
        <f ca="1">_xll.RiskPercentile(V$4,$A108)</f>
        <v>#NAME?</v>
      </c>
      <c r="W108" s="377" t="e">
        <f ca="1">_xll.RiskPercentile(W$4,$A108)</f>
        <v>#NAME?</v>
      </c>
      <c r="X108" s="377" t="e">
        <f ca="1">_xll.RiskPercentile(X$4,$A108)</f>
        <v>#NAME?</v>
      </c>
      <c r="Y108" s="377" t="e">
        <f ca="1">_xll.RiskPercentile(Y$4,$A108)</f>
        <v>#NAME?</v>
      </c>
      <c r="Z108" s="377" t="e">
        <f ca="1">_xll.RiskPercentile(Z$4,$A108)</f>
        <v>#NAME?</v>
      </c>
      <c r="AA108" s="377" t="e">
        <f ca="1">_xll.RiskPercentile(AA$4,$A108)</f>
        <v>#NAME?</v>
      </c>
      <c r="AB108" s="377" t="e">
        <f ca="1">_xll.RiskPercentile(AB$4,$A108)</f>
        <v>#NAME?</v>
      </c>
      <c r="AC108" s="377" t="e">
        <f ca="1">_xll.RiskPercentile(AC$4,$A108)</f>
        <v>#NAME?</v>
      </c>
    </row>
    <row r="109" spans="1:29" x14ac:dyDescent="0.25">
      <c r="A109" s="376">
        <v>0.47000000000000031</v>
      </c>
      <c r="C109" s="377" t="e">
        <f ca="1">_xll.RiskPercentile(C$4,$A109)</f>
        <v>#NAME?</v>
      </c>
      <c r="D109" s="377" t="e">
        <f ca="1">_xll.RiskPercentile(D$4,$A109)</f>
        <v>#NAME?</v>
      </c>
      <c r="E109" s="377" t="e">
        <f ca="1">_xll.RiskPercentile(E$4,$A109)</f>
        <v>#NAME?</v>
      </c>
      <c r="F109" s="377" t="e">
        <f ca="1">_xll.RiskPercentile(F$4,$A109)</f>
        <v>#NAME?</v>
      </c>
      <c r="G109" s="377" t="e">
        <f ca="1">_xll.RiskPercentile(G$4,$A109)</f>
        <v>#NAME?</v>
      </c>
      <c r="H109" s="377" t="e">
        <f ca="1">_xll.RiskPercentile(H$4,$A109)</f>
        <v>#NAME?</v>
      </c>
      <c r="I109" s="377" t="e">
        <f ca="1">_xll.RiskPercentile(I$4,$A109)</f>
        <v>#NAME?</v>
      </c>
      <c r="J109" s="377" t="e">
        <f ca="1">_xll.RiskPercentile(J$4,$A109)</f>
        <v>#NAME?</v>
      </c>
      <c r="K109" s="377" t="e">
        <f ca="1">_xll.RiskPercentile(K$4,$A109)</f>
        <v>#NAME?</v>
      </c>
      <c r="L109" s="377" t="e">
        <f ca="1">_xll.RiskPercentile(L$4,$A109)</f>
        <v>#NAME?</v>
      </c>
      <c r="M109" s="377" t="e">
        <f ca="1">_xll.RiskPercentile(M$4,$A109)</f>
        <v>#NAME?</v>
      </c>
      <c r="N109" s="377" t="e">
        <f ca="1">_xll.RiskPercentile(N$4,$A109)</f>
        <v>#NAME?</v>
      </c>
      <c r="O109" s="377" t="e">
        <f ca="1">_xll.RiskPercentile(O$4,$A109)</f>
        <v>#NAME?</v>
      </c>
      <c r="P109" s="377" t="e">
        <f ca="1">_xll.RiskPercentile(P$4,$A109)</f>
        <v>#NAME?</v>
      </c>
      <c r="Q109" s="377" t="e">
        <f ca="1">_xll.RiskPercentile(Q$4,$A109)</f>
        <v>#NAME?</v>
      </c>
      <c r="R109" s="377" t="e">
        <f ca="1">_xll.RiskPercentile(R$4,$A109)</f>
        <v>#NAME?</v>
      </c>
      <c r="S109" s="377" t="e">
        <f ca="1">_xll.RiskPercentile(S$4,$A109)</f>
        <v>#NAME?</v>
      </c>
      <c r="T109" s="377" t="e">
        <f ca="1">_xll.RiskPercentile(T$4,$A109)</f>
        <v>#NAME?</v>
      </c>
      <c r="U109" s="377" t="e">
        <f ca="1">_xll.RiskPercentile(U$4,$A109)</f>
        <v>#NAME?</v>
      </c>
      <c r="V109" s="377" t="e">
        <f ca="1">_xll.RiskPercentile(V$4,$A109)</f>
        <v>#NAME?</v>
      </c>
      <c r="W109" s="377" t="e">
        <f ca="1">_xll.RiskPercentile(W$4,$A109)</f>
        <v>#NAME?</v>
      </c>
      <c r="X109" s="377" t="e">
        <f ca="1">_xll.RiskPercentile(X$4,$A109)</f>
        <v>#NAME?</v>
      </c>
      <c r="Y109" s="377" t="e">
        <f ca="1">_xll.RiskPercentile(Y$4,$A109)</f>
        <v>#NAME?</v>
      </c>
      <c r="Z109" s="377" t="e">
        <f ca="1">_xll.RiskPercentile(Z$4,$A109)</f>
        <v>#NAME?</v>
      </c>
      <c r="AA109" s="377" t="e">
        <f ca="1">_xll.RiskPercentile(AA$4,$A109)</f>
        <v>#NAME?</v>
      </c>
      <c r="AB109" s="377" t="e">
        <f ca="1">_xll.RiskPercentile(AB$4,$A109)</f>
        <v>#NAME?</v>
      </c>
      <c r="AC109" s="377" t="e">
        <f ca="1">_xll.RiskPercentile(AC$4,$A109)</f>
        <v>#NAME?</v>
      </c>
    </row>
    <row r="110" spans="1:29" x14ac:dyDescent="0.25">
      <c r="A110" s="376">
        <v>0.47500000000000031</v>
      </c>
      <c r="C110" s="377" t="e">
        <f ca="1">_xll.RiskPercentile(C$4,$A110)</f>
        <v>#NAME?</v>
      </c>
      <c r="D110" s="377" t="e">
        <f ca="1">_xll.RiskPercentile(D$4,$A110)</f>
        <v>#NAME?</v>
      </c>
      <c r="E110" s="377" t="e">
        <f ca="1">_xll.RiskPercentile(E$4,$A110)</f>
        <v>#NAME?</v>
      </c>
      <c r="F110" s="377" t="e">
        <f ca="1">_xll.RiskPercentile(F$4,$A110)</f>
        <v>#NAME?</v>
      </c>
      <c r="G110" s="377" t="e">
        <f ca="1">_xll.RiskPercentile(G$4,$A110)</f>
        <v>#NAME?</v>
      </c>
      <c r="H110" s="377" t="e">
        <f ca="1">_xll.RiskPercentile(H$4,$A110)</f>
        <v>#NAME?</v>
      </c>
      <c r="I110" s="377" t="e">
        <f ca="1">_xll.RiskPercentile(I$4,$A110)</f>
        <v>#NAME?</v>
      </c>
      <c r="J110" s="377" t="e">
        <f ca="1">_xll.RiskPercentile(J$4,$A110)</f>
        <v>#NAME?</v>
      </c>
      <c r="K110" s="377" t="e">
        <f ca="1">_xll.RiskPercentile(K$4,$A110)</f>
        <v>#NAME?</v>
      </c>
      <c r="L110" s="377" t="e">
        <f ca="1">_xll.RiskPercentile(L$4,$A110)</f>
        <v>#NAME?</v>
      </c>
      <c r="M110" s="377" t="e">
        <f ca="1">_xll.RiskPercentile(M$4,$A110)</f>
        <v>#NAME?</v>
      </c>
      <c r="N110" s="377" t="e">
        <f ca="1">_xll.RiskPercentile(N$4,$A110)</f>
        <v>#NAME?</v>
      </c>
      <c r="O110" s="377" t="e">
        <f ca="1">_xll.RiskPercentile(O$4,$A110)</f>
        <v>#NAME?</v>
      </c>
      <c r="P110" s="377" t="e">
        <f ca="1">_xll.RiskPercentile(P$4,$A110)</f>
        <v>#NAME?</v>
      </c>
      <c r="Q110" s="377" t="e">
        <f ca="1">_xll.RiskPercentile(Q$4,$A110)</f>
        <v>#NAME?</v>
      </c>
      <c r="R110" s="377" t="e">
        <f ca="1">_xll.RiskPercentile(R$4,$A110)</f>
        <v>#NAME?</v>
      </c>
      <c r="S110" s="377" t="e">
        <f ca="1">_xll.RiskPercentile(S$4,$A110)</f>
        <v>#NAME?</v>
      </c>
      <c r="T110" s="377" t="e">
        <f ca="1">_xll.RiskPercentile(T$4,$A110)</f>
        <v>#NAME?</v>
      </c>
      <c r="U110" s="377" t="e">
        <f ca="1">_xll.RiskPercentile(U$4,$A110)</f>
        <v>#NAME?</v>
      </c>
      <c r="V110" s="377" t="e">
        <f ca="1">_xll.RiskPercentile(V$4,$A110)</f>
        <v>#NAME?</v>
      </c>
      <c r="W110" s="377" t="e">
        <f ca="1">_xll.RiskPercentile(W$4,$A110)</f>
        <v>#NAME?</v>
      </c>
      <c r="X110" s="377" t="e">
        <f ca="1">_xll.RiskPercentile(X$4,$A110)</f>
        <v>#NAME?</v>
      </c>
      <c r="Y110" s="377" t="e">
        <f ca="1">_xll.RiskPercentile(Y$4,$A110)</f>
        <v>#NAME?</v>
      </c>
      <c r="Z110" s="377" t="e">
        <f ca="1">_xll.RiskPercentile(Z$4,$A110)</f>
        <v>#NAME?</v>
      </c>
      <c r="AA110" s="377" t="e">
        <f ca="1">_xll.RiskPercentile(AA$4,$A110)</f>
        <v>#NAME?</v>
      </c>
      <c r="AB110" s="377" t="e">
        <f ca="1">_xll.RiskPercentile(AB$4,$A110)</f>
        <v>#NAME?</v>
      </c>
      <c r="AC110" s="377" t="e">
        <f ca="1">_xll.RiskPercentile(AC$4,$A110)</f>
        <v>#NAME?</v>
      </c>
    </row>
    <row r="111" spans="1:29" x14ac:dyDescent="0.25">
      <c r="A111" s="376">
        <v>0.48000000000000032</v>
      </c>
      <c r="C111" s="377" t="e">
        <f ca="1">_xll.RiskPercentile(C$4,$A111)</f>
        <v>#NAME?</v>
      </c>
      <c r="D111" s="377" t="e">
        <f ca="1">_xll.RiskPercentile(D$4,$A111)</f>
        <v>#NAME?</v>
      </c>
      <c r="E111" s="377" t="e">
        <f ca="1">_xll.RiskPercentile(E$4,$A111)</f>
        <v>#NAME?</v>
      </c>
      <c r="F111" s="377" t="e">
        <f ca="1">_xll.RiskPercentile(F$4,$A111)</f>
        <v>#NAME?</v>
      </c>
      <c r="G111" s="377" t="e">
        <f ca="1">_xll.RiskPercentile(G$4,$A111)</f>
        <v>#NAME?</v>
      </c>
      <c r="H111" s="377" t="e">
        <f ca="1">_xll.RiskPercentile(H$4,$A111)</f>
        <v>#NAME?</v>
      </c>
      <c r="I111" s="377" t="e">
        <f ca="1">_xll.RiskPercentile(I$4,$A111)</f>
        <v>#NAME?</v>
      </c>
      <c r="J111" s="377" t="e">
        <f ca="1">_xll.RiskPercentile(J$4,$A111)</f>
        <v>#NAME?</v>
      </c>
      <c r="K111" s="377" t="e">
        <f ca="1">_xll.RiskPercentile(K$4,$A111)</f>
        <v>#NAME?</v>
      </c>
      <c r="L111" s="377" t="e">
        <f ca="1">_xll.RiskPercentile(L$4,$A111)</f>
        <v>#NAME?</v>
      </c>
      <c r="M111" s="377" t="e">
        <f ca="1">_xll.RiskPercentile(M$4,$A111)</f>
        <v>#NAME?</v>
      </c>
      <c r="N111" s="377" t="e">
        <f ca="1">_xll.RiskPercentile(N$4,$A111)</f>
        <v>#NAME?</v>
      </c>
      <c r="O111" s="377" t="e">
        <f ca="1">_xll.RiskPercentile(O$4,$A111)</f>
        <v>#NAME?</v>
      </c>
      <c r="P111" s="377" t="e">
        <f ca="1">_xll.RiskPercentile(P$4,$A111)</f>
        <v>#NAME?</v>
      </c>
      <c r="Q111" s="377" t="e">
        <f ca="1">_xll.RiskPercentile(Q$4,$A111)</f>
        <v>#NAME?</v>
      </c>
      <c r="R111" s="377" t="e">
        <f ca="1">_xll.RiskPercentile(R$4,$A111)</f>
        <v>#NAME?</v>
      </c>
      <c r="S111" s="377" t="e">
        <f ca="1">_xll.RiskPercentile(S$4,$A111)</f>
        <v>#NAME?</v>
      </c>
      <c r="T111" s="377" t="e">
        <f ca="1">_xll.RiskPercentile(T$4,$A111)</f>
        <v>#NAME?</v>
      </c>
      <c r="U111" s="377" t="e">
        <f ca="1">_xll.RiskPercentile(U$4,$A111)</f>
        <v>#NAME?</v>
      </c>
      <c r="V111" s="377" t="e">
        <f ca="1">_xll.RiskPercentile(V$4,$A111)</f>
        <v>#NAME?</v>
      </c>
      <c r="W111" s="377" t="e">
        <f ca="1">_xll.RiskPercentile(W$4,$A111)</f>
        <v>#NAME?</v>
      </c>
      <c r="X111" s="377" t="e">
        <f ca="1">_xll.RiskPercentile(X$4,$A111)</f>
        <v>#NAME?</v>
      </c>
      <c r="Y111" s="377" t="e">
        <f ca="1">_xll.RiskPercentile(Y$4,$A111)</f>
        <v>#NAME?</v>
      </c>
      <c r="Z111" s="377" t="e">
        <f ca="1">_xll.RiskPercentile(Z$4,$A111)</f>
        <v>#NAME?</v>
      </c>
      <c r="AA111" s="377" t="e">
        <f ca="1">_xll.RiskPercentile(AA$4,$A111)</f>
        <v>#NAME?</v>
      </c>
      <c r="AB111" s="377" t="e">
        <f ca="1">_xll.RiskPercentile(AB$4,$A111)</f>
        <v>#NAME?</v>
      </c>
      <c r="AC111" s="377" t="e">
        <f ca="1">_xll.RiskPercentile(AC$4,$A111)</f>
        <v>#NAME?</v>
      </c>
    </row>
    <row r="112" spans="1:29" x14ac:dyDescent="0.25">
      <c r="A112" s="376">
        <v>0.48500000000000032</v>
      </c>
      <c r="C112" s="377" t="e">
        <f ca="1">_xll.RiskPercentile(C$4,$A112)</f>
        <v>#NAME?</v>
      </c>
      <c r="D112" s="377" t="e">
        <f ca="1">_xll.RiskPercentile(D$4,$A112)</f>
        <v>#NAME?</v>
      </c>
      <c r="E112" s="377" t="e">
        <f ca="1">_xll.RiskPercentile(E$4,$A112)</f>
        <v>#NAME?</v>
      </c>
      <c r="F112" s="377" t="e">
        <f ca="1">_xll.RiskPercentile(F$4,$A112)</f>
        <v>#NAME?</v>
      </c>
      <c r="G112" s="377" t="e">
        <f ca="1">_xll.RiskPercentile(G$4,$A112)</f>
        <v>#NAME?</v>
      </c>
      <c r="H112" s="377" t="e">
        <f ca="1">_xll.RiskPercentile(H$4,$A112)</f>
        <v>#NAME?</v>
      </c>
      <c r="I112" s="377" t="e">
        <f ca="1">_xll.RiskPercentile(I$4,$A112)</f>
        <v>#NAME?</v>
      </c>
      <c r="J112" s="377" t="e">
        <f ca="1">_xll.RiskPercentile(J$4,$A112)</f>
        <v>#NAME?</v>
      </c>
      <c r="K112" s="377" t="e">
        <f ca="1">_xll.RiskPercentile(K$4,$A112)</f>
        <v>#NAME?</v>
      </c>
      <c r="L112" s="377" t="e">
        <f ca="1">_xll.RiskPercentile(L$4,$A112)</f>
        <v>#NAME?</v>
      </c>
      <c r="M112" s="377" t="e">
        <f ca="1">_xll.RiskPercentile(M$4,$A112)</f>
        <v>#NAME?</v>
      </c>
      <c r="N112" s="377" t="e">
        <f ca="1">_xll.RiskPercentile(N$4,$A112)</f>
        <v>#NAME?</v>
      </c>
      <c r="O112" s="377" t="e">
        <f ca="1">_xll.RiskPercentile(O$4,$A112)</f>
        <v>#NAME?</v>
      </c>
      <c r="P112" s="377" t="e">
        <f ca="1">_xll.RiskPercentile(P$4,$A112)</f>
        <v>#NAME?</v>
      </c>
      <c r="Q112" s="377" t="e">
        <f ca="1">_xll.RiskPercentile(Q$4,$A112)</f>
        <v>#NAME?</v>
      </c>
      <c r="R112" s="377" t="e">
        <f ca="1">_xll.RiskPercentile(R$4,$A112)</f>
        <v>#NAME?</v>
      </c>
      <c r="S112" s="377" t="e">
        <f ca="1">_xll.RiskPercentile(S$4,$A112)</f>
        <v>#NAME?</v>
      </c>
      <c r="T112" s="377" t="e">
        <f ca="1">_xll.RiskPercentile(T$4,$A112)</f>
        <v>#NAME?</v>
      </c>
      <c r="U112" s="377" t="e">
        <f ca="1">_xll.RiskPercentile(U$4,$A112)</f>
        <v>#NAME?</v>
      </c>
      <c r="V112" s="377" t="e">
        <f ca="1">_xll.RiskPercentile(V$4,$A112)</f>
        <v>#NAME?</v>
      </c>
      <c r="W112" s="377" t="e">
        <f ca="1">_xll.RiskPercentile(W$4,$A112)</f>
        <v>#NAME?</v>
      </c>
      <c r="X112" s="377" t="e">
        <f ca="1">_xll.RiskPercentile(X$4,$A112)</f>
        <v>#NAME?</v>
      </c>
      <c r="Y112" s="377" t="e">
        <f ca="1">_xll.RiskPercentile(Y$4,$A112)</f>
        <v>#NAME?</v>
      </c>
      <c r="Z112" s="377" t="e">
        <f ca="1">_xll.RiskPercentile(Z$4,$A112)</f>
        <v>#NAME?</v>
      </c>
      <c r="AA112" s="377" t="e">
        <f ca="1">_xll.RiskPercentile(AA$4,$A112)</f>
        <v>#NAME?</v>
      </c>
      <c r="AB112" s="377" t="e">
        <f ca="1">_xll.RiskPercentile(AB$4,$A112)</f>
        <v>#NAME?</v>
      </c>
      <c r="AC112" s="377" t="e">
        <f ca="1">_xll.RiskPercentile(AC$4,$A112)</f>
        <v>#NAME?</v>
      </c>
    </row>
    <row r="113" spans="1:29" x14ac:dyDescent="0.25">
      <c r="A113" s="376">
        <v>0.49000000000000032</v>
      </c>
      <c r="C113" s="377" t="e">
        <f ca="1">_xll.RiskPercentile(C$4,$A113)</f>
        <v>#NAME?</v>
      </c>
      <c r="D113" s="377" t="e">
        <f ca="1">_xll.RiskPercentile(D$4,$A113)</f>
        <v>#NAME?</v>
      </c>
      <c r="E113" s="377" t="e">
        <f ca="1">_xll.RiskPercentile(E$4,$A113)</f>
        <v>#NAME?</v>
      </c>
      <c r="F113" s="377" t="e">
        <f ca="1">_xll.RiskPercentile(F$4,$A113)</f>
        <v>#NAME?</v>
      </c>
      <c r="G113" s="377" t="e">
        <f ca="1">_xll.RiskPercentile(G$4,$A113)</f>
        <v>#NAME?</v>
      </c>
      <c r="H113" s="377" t="e">
        <f ca="1">_xll.RiskPercentile(H$4,$A113)</f>
        <v>#NAME?</v>
      </c>
      <c r="I113" s="377" t="e">
        <f ca="1">_xll.RiskPercentile(I$4,$A113)</f>
        <v>#NAME?</v>
      </c>
      <c r="J113" s="377" t="e">
        <f ca="1">_xll.RiskPercentile(J$4,$A113)</f>
        <v>#NAME?</v>
      </c>
      <c r="K113" s="377" t="e">
        <f ca="1">_xll.RiskPercentile(K$4,$A113)</f>
        <v>#NAME?</v>
      </c>
      <c r="L113" s="377" t="e">
        <f ca="1">_xll.RiskPercentile(L$4,$A113)</f>
        <v>#NAME?</v>
      </c>
      <c r="M113" s="377" t="e">
        <f ca="1">_xll.RiskPercentile(M$4,$A113)</f>
        <v>#NAME?</v>
      </c>
      <c r="N113" s="377" t="e">
        <f ca="1">_xll.RiskPercentile(N$4,$A113)</f>
        <v>#NAME?</v>
      </c>
      <c r="O113" s="377" t="e">
        <f ca="1">_xll.RiskPercentile(O$4,$A113)</f>
        <v>#NAME?</v>
      </c>
      <c r="P113" s="377" t="e">
        <f ca="1">_xll.RiskPercentile(P$4,$A113)</f>
        <v>#NAME?</v>
      </c>
      <c r="Q113" s="377" t="e">
        <f ca="1">_xll.RiskPercentile(Q$4,$A113)</f>
        <v>#NAME?</v>
      </c>
      <c r="R113" s="377" t="e">
        <f ca="1">_xll.RiskPercentile(R$4,$A113)</f>
        <v>#NAME?</v>
      </c>
      <c r="S113" s="377" t="e">
        <f ca="1">_xll.RiskPercentile(S$4,$A113)</f>
        <v>#NAME?</v>
      </c>
      <c r="T113" s="377" t="e">
        <f ca="1">_xll.RiskPercentile(T$4,$A113)</f>
        <v>#NAME?</v>
      </c>
      <c r="U113" s="377" t="e">
        <f ca="1">_xll.RiskPercentile(U$4,$A113)</f>
        <v>#NAME?</v>
      </c>
      <c r="V113" s="377" t="e">
        <f ca="1">_xll.RiskPercentile(V$4,$A113)</f>
        <v>#NAME?</v>
      </c>
      <c r="W113" s="377" t="e">
        <f ca="1">_xll.RiskPercentile(W$4,$A113)</f>
        <v>#NAME?</v>
      </c>
      <c r="X113" s="377" t="e">
        <f ca="1">_xll.RiskPercentile(X$4,$A113)</f>
        <v>#NAME?</v>
      </c>
      <c r="Y113" s="377" t="e">
        <f ca="1">_xll.RiskPercentile(Y$4,$A113)</f>
        <v>#NAME?</v>
      </c>
      <c r="Z113" s="377" t="e">
        <f ca="1">_xll.RiskPercentile(Z$4,$A113)</f>
        <v>#NAME?</v>
      </c>
      <c r="AA113" s="377" t="e">
        <f ca="1">_xll.RiskPercentile(AA$4,$A113)</f>
        <v>#NAME?</v>
      </c>
      <c r="AB113" s="377" t="e">
        <f ca="1">_xll.RiskPercentile(AB$4,$A113)</f>
        <v>#NAME?</v>
      </c>
      <c r="AC113" s="377" t="e">
        <f ca="1">_xll.RiskPercentile(AC$4,$A113)</f>
        <v>#NAME?</v>
      </c>
    </row>
    <row r="114" spans="1:29" x14ac:dyDescent="0.25">
      <c r="A114" s="376">
        <v>0.49500000000000033</v>
      </c>
      <c r="C114" s="377" t="e">
        <f ca="1">_xll.RiskPercentile(C$4,$A114)</f>
        <v>#NAME?</v>
      </c>
      <c r="D114" s="377" t="e">
        <f ca="1">_xll.RiskPercentile(D$4,$A114)</f>
        <v>#NAME?</v>
      </c>
      <c r="E114" s="377" t="e">
        <f ca="1">_xll.RiskPercentile(E$4,$A114)</f>
        <v>#NAME?</v>
      </c>
      <c r="F114" s="377" t="e">
        <f ca="1">_xll.RiskPercentile(F$4,$A114)</f>
        <v>#NAME?</v>
      </c>
      <c r="G114" s="377" t="e">
        <f ca="1">_xll.RiskPercentile(G$4,$A114)</f>
        <v>#NAME?</v>
      </c>
      <c r="H114" s="377" t="e">
        <f ca="1">_xll.RiskPercentile(H$4,$A114)</f>
        <v>#NAME?</v>
      </c>
      <c r="I114" s="377" t="e">
        <f ca="1">_xll.RiskPercentile(I$4,$A114)</f>
        <v>#NAME?</v>
      </c>
      <c r="J114" s="377" t="e">
        <f ca="1">_xll.RiskPercentile(J$4,$A114)</f>
        <v>#NAME?</v>
      </c>
      <c r="K114" s="377" t="e">
        <f ca="1">_xll.RiskPercentile(K$4,$A114)</f>
        <v>#NAME?</v>
      </c>
      <c r="L114" s="377" t="e">
        <f ca="1">_xll.RiskPercentile(L$4,$A114)</f>
        <v>#NAME?</v>
      </c>
      <c r="M114" s="377" t="e">
        <f ca="1">_xll.RiskPercentile(M$4,$A114)</f>
        <v>#NAME?</v>
      </c>
      <c r="N114" s="377" t="e">
        <f ca="1">_xll.RiskPercentile(N$4,$A114)</f>
        <v>#NAME?</v>
      </c>
      <c r="O114" s="377" t="e">
        <f ca="1">_xll.RiskPercentile(O$4,$A114)</f>
        <v>#NAME?</v>
      </c>
      <c r="P114" s="377" t="e">
        <f ca="1">_xll.RiskPercentile(P$4,$A114)</f>
        <v>#NAME?</v>
      </c>
      <c r="Q114" s="377" t="e">
        <f ca="1">_xll.RiskPercentile(Q$4,$A114)</f>
        <v>#NAME?</v>
      </c>
      <c r="R114" s="377" t="e">
        <f ca="1">_xll.RiskPercentile(R$4,$A114)</f>
        <v>#NAME?</v>
      </c>
      <c r="S114" s="377" t="e">
        <f ca="1">_xll.RiskPercentile(S$4,$A114)</f>
        <v>#NAME?</v>
      </c>
      <c r="T114" s="377" t="e">
        <f ca="1">_xll.RiskPercentile(T$4,$A114)</f>
        <v>#NAME?</v>
      </c>
      <c r="U114" s="377" t="e">
        <f ca="1">_xll.RiskPercentile(U$4,$A114)</f>
        <v>#NAME?</v>
      </c>
      <c r="V114" s="377" t="e">
        <f ca="1">_xll.RiskPercentile(V$4,$A114)</f>
        <v>#NAME?</v>
      </c>
      <c r="W114" s="377" t="e">
        <f ca="1">_xll.RiskPercentile(W$4,$A114)</f>
        <v>#NAME?</v>
      </c>
      <c r="X114" s="377" t="e">
        <f ca="1">_xll.RiskPercentile(X$4,$A114)</f>
        <v>#NAME?</v>
      </c>
      <c r="Y114" s="377" t="e">
        <f ca="1">_xll.RiskPercentile(Y$4,$A114)</f>
        <v>#NAME?</v>
      </c>
      <c r="Z114" s="377" t="e">
        <f ca="1">_xll.RiskPercentile(Z$4,$A114)</f>
        <v>#NAME?</v>
      </c>
      <c r="AA114" s="377" t="e">
        <f ca="1">_xll.RiskPercentile(AA$4,$A114)</f>
        <v>#NAME?</v>
      </c>
      <c r="AB114" s="377" t="e">
        <f ca="1">_xll.RiskPercentile(AB$4,$A114)</f>
        <v>#NAME?</v>
      </c>
      <c r="AC114" s="377" t="e">
        <f ca="1">_xll.RiskPercentile(AC$4,$A114)</f>
        <v>#NAME?</v>
      </c>
    </row>
    <row r="115" spans="1:29" x14ac:dyDescent="0.25">
      <c r="A115" s="376">
        <v>0.50000000000000033</v>
      </c>
      <c r="C115" s="377" t="e">
        <f ca="1">_xll.RiskPercentile(C$4,$A115)</f>
        <v>#NAME?</v>
      </c>
      <c r="D115" s="377" t="e">
        <f ca="1">_xll.RiskPercentile(D$4,$A115)</f>
        <v>#NAME?</v>
      </c>
      <c r="E115" s="377" t="e">
        <f ca="1">_xll.RiskPercentile(E$4,$A115)</f>
        <v>#NAME?</v>
      </c>
      <c r="F115" s="377" t="e">
        <f ca="1">_xll.RiskPercentile(F$4,$A115)</f>
        <v>#NAME?</v>
      </c>
      <c r="G115" s="377" t="e">
        <f ca="1">_xll.RiskPercentile(G$4,$A115)</f>
        <v>#NAME?</v>
      </c>
      <c r="H115" s="377" t="e">
        <f ca="1">_xll.RiskPercentile(H$4,$A115)</f>
        <v>#NAME?</v>
      </c>
      <c r="I115" s="377" t="e">
        <f ca="1">_xll.RiskPercentile(I$4,$A115)</f>
        <v>#NAME?</v>
      </c>
      <c r="J115" s="377" t="e">
        <f ca="1">_xll.RiskPercentile(J$4,$A115)</f>
        <v>#NAME?</v>
      </c>
      <c r="K115" s="377" t="e">
        <f ca="1">_xll.RiskPercentile(K$4,$A115)</f>
        <v>#NAME?</v>
      </c>
      <c r="L115" s="377" t="e">
        <f ca="1">_xll.RiskPercentile(L$4,$A115)</f>
        <v>#NAME?</v>
      </c>
      <c r="M115" s="377" t="e">
        <f ca="1">_xll.RiskPercentile(M$4,$A115)</f>
        <v>#NAME?</v>
      </c>
      <c r="N115" s="377" t="e">
        <f ca="1">_xll.RiskPercentile(N$4,$A115)</f>
        <v>#NAME?</v>
      </c>
      <c r="O115" s="377" t="e">
        <f ca="1">_xll.RiskPercentile(O$4,$A115)</f>
        <v>#NAME?</v>
      </c>
      <c r="P115" s="377" t="e">
        <f ca="1">_xll.RiskPercentile(P$4,$A115)</f>
        <v>#NAME?</v>
      </c>
      <c r="Q115" s="377" t="e">
        <f ca="1">_xll.RiskPercentile(Q$4,$A115)</f>
        <v>#NAME?</v>
      </c>
      <c r="R115" s="377" t="e">
        <f ca="1">_xll.RiskPercentile(R$4,$A115)</f>
        <v>#NAME?</v>
      </c>
      <c r="S115" s="377" t="e">
        <f ca="1">_xll.RiskPercentile(S$4,$A115)</f>
        <v>#NAME?</v>
      </c>
      <c r="T115" s="377" t="e">
        <f ca="1">_xll.RiskPercentile(T$4,$A115)</f>
        <v>#NAME?</v>
      </c>
      <c r="U115" s="377" t="e">
        <f ca="1">_xll.RiskPercentile(U$4,$A115)</f>
        <v>#NAME?</v>
      </c>
      <c r="V115" s="377" t="e">
        <f ca="1">_xll.RiskPercentile(V$4,$A115)</f>
        <v>#NAME?</v>
      </c>
      <c r="W115" s="377" t="e">
        <f ca="1">_xll.RiskPercentile(W$4,$A115)</f>
        <v>#NAME?</v>
      </c>
      <c r="X115" s="377" t="e">
        <f ca="1">_xll.RiskPercentile(X$4,$A115)</f>
        <v>#NAME?</v>
      </c>
      <c r="Y115" s="377" t="e">
        <f ca="1">_xll.RiskPercentile(Y$4,$A115)</f>
        <v>#NAME?</v>
      </c>
      <c r="Z115" s="377" t="e">
        <f ca="1">_xll.RiskPercentile(Z$4,$A115)</f>
        <v>#NAME?</v>
      </c>
      <c r="AA115" s="377" t="e">
        <f ca="1">_xll.RiskPercentile(AA$4,$A115)</f>
        <v>#NAME?</v>
      </c>
      <c r="AB115" s="377" t="e">
        <f ca="1">_xll.RiskPercentile(AB$4,$A115)</f>
        <v>#NAME?</v>
      </c>
      <c r="AC115" s="377" t="e">
        <f ca="1">_xll.RiskPercentile(AC$4,$A115)</f>
        <v>#NAME?</v>
      </c>
    </row>
    <row r="116" spans="1:29" x14ac:dyDescent="0.25">
      <c r="A116" s="376">
        <v>0.50500000000000034</v>
      </c>
      <c r="C116" s="377" t="e">
        <f ca="1">_xll.RiskPercentile(C$4,$A116)</f>
        <v>#NAME?</v>
      </c>
      <c r="D116" s="377" t="e">
        <f ca="1">_xll.RiskPercentile(D$4,$A116)</f>
        <v>#NAME?</v>
      </c>
      <c r="E116" s="377" t="e">
        <f ca="1">_xll.RiskPercentile(E$4,$A116)</f>
        <v>#NAME?</v>
      </c>
      <c r="F116" s="377" t="e">
        <f ca="1">_xll.RiskPercentile(F$4,$A116)</f>
        <v>#NAME?</v>
      </c>
      <c r="G116" s="377" t="e">
        <f ca="1">_xll.RiskPercentile(G$4,$A116)</f>
        <v>#NAME?</v>
      </c>
      <c r="H116" s="377" t="e">
        <f ca="1">_xll.RiskPercentile(H$4,$A116)</f>
        <v>#NAME?</v>
      </c>
      <c r="I116" s="377" t="e">
        <f ca="1">_xll.RiskPercentile(I$4,$A116)</f>
        <v>#NAME?</v>
      </c>
      <c r="J116" s="377" t="e">
        <f ca="1">_xll.RiskPercentile(J$4,$A116)</f>
        <v>#NAME?</v>
      </c>
      <c r="K116" s="377" t="e">
        <f ca="1">_xll.RiskPercentile(K$4,$A116)</f>
        <v>#NAME?</v>
      </c>
      <c r="L116" s="377" t="e">
        <f ca="1">_xll.RiskPercentile(L$4,$A116)</f>
        <v>#NAME?</v>
      </c>
      <c r="M116" s="377" t="e">
        <f ca="1">_xll.RiskPercentile(M$4,$A116)</f>
        <v>#NAME?</v>
      </c>
      <c r="N116" s="377" t="e">
        <f ca="1">_xll.RiskPercentile(N$4,$A116)</f>
        <v>#NAME?</v>
      </c>
      <c r="O116" s="377" t="e">
        <f ca="1">_xll.RiskPercentile(O$4,$A116)</f>
        <v>#NAME?</v>
      </c>
      <c r="P116" s="377" t="e">
        <f ca="1">_xll.RiskPercentile(P$4,$A116)</f>
        <v>#NAME?</v>
      </c>
      <c r="Q116" s="377" t="e">
        <f ca="1">_xll.RiskPercentile(Q$4,$A116)</f>
        <v>#NAME?</v>
      </c>
      <c r="R116" s="377" t="e">
        <f ca="1">_xll.RiskPercentile(R$4,$A116)</f>
        <v>#NAME?</v>
      </c>
      <c r="S116" s="377" t="e">
        <f ca="1">_xll.RiskPercentile(S$4,$A116)</f>
        <v>#NAME?</v>
      </c>
      <c r="T116" s="377" t="e">
        <f ca="1">_xll.RiskPercentile(T$4,$A116)</f>
        <v>#NAME?</v>
      </c>
      <c r="U116" s="377" t="e">
        <f ca="1">_xll.RiskPercentile(U$4,$A116)</f>
        <v>#NAME?</v>
      </c>
      <c r="V116" s="377" t="e">
        <f ca="1">_xll.RiskPercentile(V$4,$A116)</f>
        <v>#NAME?</v>
      </c>
      <c r="W116" s="377" t="e">
        <f ca="1">_xll.RiskPercentile(W$4,$A116)</f>
        <v>#NAME?</v>
      </c>
      <c r="X116" s="377" t="e">
        <f ca="1">_xll.RiskPercentile(X$4,$A116)</f>
        <v>#NAME?</v>
      </c>
      <c r="Y116" s="377" t="e">
        <f ca="1">_xll.RiskPercentile(Y$4,$A116)</f>
        <v>#NAME?</v>
      </c>
      <c r="Z116" s="377" t="e">
        <f ca="1">_xll.RiskPercentile(Z$4,$A116)</f>
        <v>#NAME?</v>
      </c>
      <c r="AA116" s="377" t="e">
        <f ca="1">_xll.RiskPercentile(AA$4,$A116)</f>
        <v>#NAME?</v>
      </c>
      <c r="AB116" s="377" t="e">
        <f ca="1">_xll.RiskPercentile(AB$4,$A116)</f>
        <v>#NAME?</v>
      </c>
      <c r="AC116" s="377" t="e">
        <f ca="1">_xll.RiskPercentile(AC$4,$A116)</f>
        <v>#NAME?</v>
      </c>
    </row>
    <row r="117" spans="1:29" x14ac:dyDescent="0.25">
      <c r="A117" s="376">
        <v>0.51000000000000034</v>
      </c>
      <c r="C117" s="377" t="e">
        <f ca="1">_xll.RiskPercentile(C$4,$A117)</f>
        <v>#NAME?</v>
      </c>
      <c r="D117" s="377" t="e">
        <f ca="1">_xll.RiskPercentile(D$4,$A117)</f>
        <v>#NAME?</v>
      </c>
      <c r="E117" s="377" t="e">
        <f ca="1">_xll.RiskPercentile(E$4,$A117)</f>
        <v>#NAME?</v>
      </c>
      <c r="F117" s="377" t="e">
        <f ca="1">_xll.RiskPercentile(F$4,$A117)</f>
        <v>#NAME?</v>
      </c>
      <c r="G117" s="377" t="e">
        <f ca="1">_xll.RiskPercentile(G$4,$A117)</f>
        <v>#NAME?</v>
      </c>
      <c r="H117" s="377" t="e">
        <f ca="1">_xll.RiskPercentile(H$4,$A117)</f>
        <v>#NAME?</v>
      </c>
      <c r="I117" s="377" t="e">
        <f ca="1">_xll.RiskPercentile(I$4,$A117)</f>
        <v>#NAME?</v>
      </c>
      <c r="J117" s="377" t="e">
        <f ca="1">_xll.RiskPercentile(J$4,$A117)</f>
        <v>#NAME?</v>
      </c>
      <c r="K117" s="377" t="e">
        <f ca="1">_xll.RiskPercentile(K$4,$A117)</f>
        <v>#NAME?</v>
      </c>
      <c r="L117" s="377" t="e">
        <f ca="1">_xll.RiskPercentile(L$4,$A117)</f>
        <v>#NAME?</v>
      </c>
      <c r="M117" s="377" t="e">
        <f ca="1">_xll.RiskPercentile(M$4,$A117)</f>
        <v>#NAME?</v>
      </c>
      <c r="N117" s="377" t="e">
        <f ca="1">_xll.RiskPercentile(N$4,$A117)</f>
        <v>#NAME?</v>
      </c>
      <c r="O117" s="377" t="e">
        <f ca="1">_xll.RiskPercentile(O$4,$A117)</f>
        <v>#NAME?</v>
      </c>
      <c r="P117" s="377" t="e">
        <f ca="1">_xll.RiskPercentile(P$4,$A117)</f>
        <v>#NAME?</v>
      </c>
      <c r="Q117" s="377" t="e">
        <f ca="1">_xll.RiskPercentile(Q$4,$A117)</f>
        <v>#NAME?</v>
      </c>
      <c r="R117" s="377" t="e">
        <f ca="1">_xll.RiskPercentile(R$4,$A117)</f>
        <v>#NAME?</v>
      </c>
      <c r="S117" s="377" t="e">
        <f ca="1">_xll.RiskPercentile(S$4,$A117)</f>
        <v>#NAME?</v>
      </c>
      <c r="T117" s="377" t="e">
        <f ca="1">_xll.RiskPercentile(T$4,$A117)</f>
        <v>#NAME?</v>
      </c>
      <c r="U117" s="377" t="e">
        <f ca="1">_xll.RiskPercentile(U$4,$A117)</f>
        <v>#NAME?</v>
      </c>
      <c r="V117" s="377" t="e">
        <f ca="1">_xll.RiskPercentile(V$4,$A117)</f>
        <v>#NAME?</v>
      </c>
      <c r="W117" s="377" t="e">
        <f ca="1">_xll.RiskPercentile(W$4,$A117)</f>
        <v>#NAME?</v>
      </c>
      <c r="X117" s="377" t="e">
        <f ca="1">_xll.RiskPercentile(X$4,$A117)</f>
        <v>#NAME?</v>
      </c>
      <c r="Y117" s="377" t="e">
        <f ca="1">_xll.RiskPercentile(Y$4,$A117)</f>
        <v>#NAME?</v>
      </c>
      <c r="Z117" s="377" t="e">
        <f ca="1">_xll.RiskPercentile(Z$4,$A117)</f>
        <v>#NAME?</v>
      </c>
      <c r="AA117" s="377" t="e">
        <f ca="1">_xll.RiskPercentile(AA$4,$A117)</f>
        <v>#NAME?</v>
      </c>
      <c r="AB117" s="377" t="e">
        <f ca="1">_xll.RiskPercentile(AB$4,$A117)</f>
        <v>#NAME?</v>
      </c>
      <c r="AC117" s="377" t="e">
        <f ca="1">_xll.RiskPercentile(AC$4,$A117)</f>
        <v>#NAME?</v>
      </c>
    </row>
    <row r="118" spans="1:29" x14ac:dyDescent="0.25">
      <c r="A118" s="376">
        <v>0.51500000000000035</v>
      </c>
      <c r="C118" s="377" t="e">
        <f ca="1">_xll.RiskPercentile(C$4,$A118)</f>
        <v>#NAME?</v>
      </c>
      <c r="D118" s="377" t="e">
        <f ca="1">_xll.RiskPercentile(D$4,$A118)</f>
        <v>#NAME?</v>
      </c>
      <c r="E118" s="377" t="e">
        <f ca="1">_xll.RiskPercentile(E$4,$A118)</f>
        <v>#NAME?</v>
      </c>
      <c r="F118" s="377" t="e">
        <f ca="1">_xll.RiskPercentile(F$4,$A118)</f>
        <v>#NAME?</v>
      </c>
      <c r="G118" s="377" t="e">
        <f ca="1">_xll.RiskPercentile(G$4,$A118)</f>
        <v>#NAME?</v>
      </c>
      <c r="H118" s="377" t="e">
        <f ca="1">_xll.RiskPercentile(H$4,$A118)</f>
        <v>#NAME?</v>
      </c>
      <c r="I118" s="377" t="e">
        <f ca="1">_xll.RiskPercentile(I$4,$A118)</f>
        <v>#NAME?</v>
      </c>
      <c r="J118" s="377" t="e">
        <f ca="1">_xll.RiskPercentile(J$4,$A118)</f>
        <v>#NAME?</v>
      </c>
      <c r="K118" s="377" t="e">
        <f ca="1">_xll.RiskPercentile(K$4,$A118)</f>
        <v>#NAME?</v>
      </c>
      <c r="L118" s="377" t="e">
        <f ca="1">_xll.RiskPercentile(L$4,$A118)</f>
        <v>#NAME?</v>
      </c>
      <c r="M118" s="377" t="e">
        <f ca="1">_xll.RiskPercentile(M$4,$A118)</f>
        <v>#NAME?</v>
      </c>
      <c r="N118" s="377" t="e">
        <f ca="1">_xll.RiskPercentile(N$4,$A118)</f>
        <v>#NAME?</v>
      </c>
      <c r="O118" s="377" t="e">
        <f ca="1">_xll.RiskPercentile(O$4,$A118)</f>
        <v>#NAME?</v>
      </c>
      <c r="P118" s="377" t="e">
        <f ca="1">_xll.RiskPercentile(P$4,$A118)</f>
        <v>#NAME?</v>
      </c>
      <c r="Q118" s="377" t="e">
        <f ca="1">_xll.RiskPercentile(Q$4,$A118)</f>
        <v>#NAME?</v>
      </c>
      <c r="R118" s="377" t="e">
        <f ca="1">_xll.RiskPercentile(R$4,$A118)</f>
        <v>#NAME?</v>
      </c>
      <c r="S118" s="377" t="e">
        <f ca="1">_xll.RiskPercentile(S$4,$A118)</f>
        <v>#NAME?</v>
      </c>
      <c r="T118" s="377" t="e">
        <f ca="1">_xll.RiskPercentile(T$4,$A118)</f>
        <v>#NAME?</v>
      </c>
      <c r="U118" s="377" t="e">
        <f ca="1">_xll.RiskPercentile(U$4,$A118)</f>
        <v>#NAME?</v>
      </c>
      <c r="V118" s="377" t="e">
        <f ca="1">_xll.RiskPercentile(V$4,$A118)</f>
        <v>#NAME?</v>
      </c>
      <c r="W118" s="377" t="e">
        <f ca="1">_xll.RiskPercentile(W$4,$A118)</f>
        <v>#NAME?</v>
      </c>
      <c r="X118" s="377" t="e">
        <f ca="1">_xll.RiskPercentile(X$4,$A118)</f>
        <v>#NAME?</v>
      </c>
      <c r="Y118" s="377" t="e">
        <f ca="1">_xll.RiskPercentile(Y$4,$A118)</f>
        <v>#NAME?</v>
      </c>
      <c r="Z118" s="377" t="e">
        <f ca="1">_xll.RiskPercentile(Z$4,$A118)</f>
        <v>#NAME?</v>
      </c>
      <c r="AA118" s="377" t="e">
        <f ca="1">_xll.RiskPercentile(AA$4,$A118)</f>
        <v>#NAME?</v>
      </c>
      <c r="AB118" s="377" t="e">
        <f ca="1">_xll.RiskPercentile(AB$4,$A118)</f>
        <v>#NAME?</v>
      </c>
      <c r="AC118" s="377" t="e">
        <f ca="1">_xll.RiskPercentile(AC$4,$A118)</f>
        <v>#NAME?</v>
      </c>
    </row>
    <row r="119" spans="1:29" x14ac:dyDescent="0.25">
      <c r="A119" s="376">
        <v>0.52000000000000035</v>
      </c>
      <c r="C119" s="377" t="e">
        <f ca="1">_xll.RiskPercentile(C$4,$A119)</f>
        <v>#NAME?</v>
      </c>
      <c r="D119" s="377" t="e">
        <f ca="1">_xll.RiskPercentile(D$4,$A119)</f>
        <v>#NAME?</v>
      </c>
      <c r="E119" s="377" t="e">
        <f ca="1">_xll.RiskPercentile(E$4,$A119)</f>
        <v>#NAME?</v>
      </c>
      <c r="F119" s="377" t="e">
        <f ca="1">_xll.RiskPercentile(F$4,$A119)</f>
        <v>#NAME?</v>
      </c>
      <c r="G119" s="377" t="e">
        <f ca="1">_xll.RiskPercentile(G$4,$A119)</f>
        <v>#NAME?</v>
      </c>
      <c r="H119" s="377" t="e">
        <f ca="1">_xll.RiskPercentile(H$4,$A119)</f>
        <v>#NAME?</v>
      </c>
      <c r="I119" s="377" t="e">
        <f ca="1">_xll.RiskPercentile(I$4,$A119)</f>
        <v>#NAME?</v>
      </c>
      <c r="J119" s="377" t="e">
        <f ca="1">_xll.RiskPercentile(J$4,$A119)</f>
        <v>#NAME?</v>
      </c>
      <c r="K119" s="377" t="e">
        <f ca="1">_xll.RiskPercentile(K$4,$A119)</f>
        <v>#NAME?</v>
      </c>
      <c r="L119" s="377" t="e">
        <f ca="1">_xll.RiskPercentile(L$4,$A119)</f>
        <v>#NAME?</v>
      </c>
      <c r="M119" s="377" t="e">
        <f ca="1">_xll.RiskPercentile(M$4,$A119)</f>
        <v>#NAME?</v>
      </c>
      <c r="N119" s="377" t="e">
        <f ca="1">_xll.RiskPercentile(N$4,$A119)</f>
        <v>#NAME?</v>
      </c>
      <c r="O119" s="377" t="e">
        <f ca="1">_xll.RiskPercentile(O$4,$A119)</f>
        <v>#NAME?</v>
      </c>
      <c r="P119" s="377" t="e">
        <f ca="1">_xll.RiskPercentile(P$4,$A119)</f>
        <v>#NAME?</v>
      </c>
      <c r="Q119" s="377" t="e">
        <f ca="1">_xll.RiskPercentile(Q$4,$A119)</f>
        <v>#NAME?</v>
      </c>
      <c r="R119" s="377" t="e">
        <f ca="1">_xll.RiskPercentile(R$4,$A119)</f>
        <v>#NAME?</v>
      </c>
      <c r="S119" s="377" t="e">
        <f ca="1">_xll.RiskPercentile(S$4,$A119)</f>
        <v>#NAME?</v>
      </c>
      <c r="T119" s="377" t="e">
        <f ca="1">_xll.RiskPercentile(T$4,$A119)</f>
        <v>#NAME?</v>
      </c>
      <c r="U119" s="377" t="e">
        <f ca="1">_xll.RiskPercentile(U$4,$A119)</f>
        <v>#NAME?</v>
      </c>
      <c r="V119" s="377" t="e">
        <f ca="1">_xll.RiskPercentile(V$4,$A119)</f>
        <v>#NAME?</v>
      </c>
      <c r="W119" s="377" t="e">
        <f ca="1">_xll.RiskPercentile(W$4,$A119)</f>
        <v>#NAME?</v>
      </c>
      <c r="X119" s="377" t="e">
        <f ca="1">_xll.RiskPercentile(X$4,$A119)</f>
        <v>#NAME?</v>
      </c>
      <c r="Y119" s="377" t="e">
        <f ca="1">_xll.RiskPercentile(Y$4,$A119)</f>
        <v>#NAME?</v>
      </c>
      <c r="Z119" s="377" t="e">
        <f ca="1">_xll.RiskPercentile(Z$4,$A119)</f>
        <v>#NAME?</v>
      </c>
      <c r="AA119" s="377" t="e">
        <f ca="1">_xll.RiskPercentile(AA$4,$A119)</f>
        <v>#NAME?</v>
      </c>
      <c r="AB119" s="377" t="e">
        <f ca="1">_xll.RiskPercentile(AB$4,$A119)</f>
        <v>#NAME?</v>
      </c>
      <c r="AC119" s="377" t="e">
        <f ca="1">_xll.RiskPercentile(AC$4,$A119)</f>
        <v>#NAME?</v>
      </c>
    </row>
    <row r="120" spans="1:29" x14ac:dyDescent="0.25">
      <c r="A120" s="376">
        <v>0.52500000000000036</v>
      </c>
      <c r="C120" s="377" t="e">
        <f ca="1">_xll.RiskPercentile(C$4,$A120)</f>
        <v>#NAME?</v>
      </c>
      <c r="D120" s="377" t="e">
        <f ca="1">_xll.RiskPercentile(D$4,$A120)</f>
        <v>#NAME?</v>
      </c>
      <c r="E120" s="377" t="e">
        <f ca="1">_xll.RiskPercentile(E$4,$A120)</f>
        <v>#NAME?</v>
      </c>
      <c r="F120" s="377" t="e">
        <f ca="1">_xll.RiskPercentile(F$4,$A120)</f>
        <v>#NAME?</v>
      </c>
      <c r="G120" s="377" t="e">
        <f ca="1">_xll.RiskPercentile(G$4,$A120)</f>
        <v>#NAME?</v>
      </c>
      <c r="H120" s="377" t="e">
        <f ca="1">_xll.RiskPercentile(H$4,$A120)</f>
        <v>#NAME?</v>
      </c>
      <c r="I120" s="377" t="e">
        <f ca="1">_xll.RiskPercentile(I$4,$A120)</f>
        <v>#NAME?</v>
      </c>
      <c r="J120" s="377" t="e">
        <f ca="1">_xll.RiskPercentile(J$4,$A120)</f>
        <v>#NAME?</v>
      </c>
      <c r="K120" s="377" t="e">
        <f ca="1">_xll.RiskPercentile(K$4,$A120)</f>
        <v>#NAME?</v>
      </c>
      <c r="L120" s="377" t="e">
        <f ca="1">_xll.RiskPercentile(L$4,$A120)</f>
        <v>#NAME?</v>
      </c>
      <c r="M120" s="377" t="e">
        <f ca="1">_xll.RiskPercentile(M$4,$A120)</f>
        <v>#NAME?</v>
      </c>
      <c r="N120" s="377" t="e">
        <f ca="1">_xll.RiskPercentile(N$4,$A120)</f>
        <v>#NAME?</v>
      </c>
      <c r="O120" s="377" t="e">
        <f ca="1">_xll.RiskPercentile(O$4,$A120)</f>
        <v>#NAME?</v>
      </c>
      <c r="P120" s="377" t="e">
        <f ca="1">_xll.RiskPercentile(P$4,$A120)</f>
        <v>#NAME?</v>
      </c>
      <c r="Q120" s="377" t="e">
        <f ca="1">_xll.RiskPercentile(Q$4,$A120)</f>
        <v>#NAME?</v>
      </c>
      <c r="R120" s="377" t="e">
        <f ca="1">_xll.RiskPercentile(R$4,$A120)</f>
        <v>#NAME?</v>
      </c>
      <c r="S120" s="377" t="e">
        <f ca="1">_xll.RiskPercentile(S$4,$A120)</f>
        <v>#NAME?</v>
      </c>
      <c r="T120" s="377" t="e">
        <f ca="1">_xll.RiskPercentile(T$4,$A120)</f>
        <v>#NAME?</v>
      </c>
      <c r="U120" s="377" t="e">
        <f ca="1">_xll.RiskPercentile(U$4,$A120)</f>
        <v>#NAME?</v>
      </c>
      <c r="V120" s="377" t="e">
        <f ca="1">_xll.RiskPercentile(V$4,$A120)</f>
        <v>#NAME?</v>
      </c>
      <c r="W120" s="377" t="e">
        <f ca="1">_xll.RiskPercentile(W$4,$A120)</f>
        <v>#NAME?</v>
      </c>
      <c r="X120" s="377" t="e">
        <f ca="1">_xll.RiskPercentile(X$4,$A120)</f>
        <v>#NAME?</v>
      </c>
      <c r="Y120" s="377" t="e">
        <f ca="1">_xll.RiskPercentile(Y$4,$A120)</f>
        <v>#NAME?</v>
      </c>
      <c r="Z120" s="377" t="e">
        <f ca="1">_xll.RiskPercentile(Z$4,$A120)</f>
        <v>#NAME?</v>
      </c>
      <c r="AA120" s="377" t="e">
        <f ca="1">_xll.RiskPercentile(AA$4,$A120)</f>
        <v>#NAME?</v>
      </c>
      <c r="AB120" s="377" t="e">
        <f ca="1">_xll.RiskPercentile(AB$4,$A120)</f>
        <v>#NAME?</v>
      </c>
      <c r="AC120" s="377" t="e">
        <f ca="1">_xll.RiskPercentile(AC$4,$A120)</f>
        <v>#NAME?</v>
      </c>
    </row>
    <row r="121" spans="1:29" x14ac:dyDescent="0.25">
      <c r="A121" s="376">
        <v>0.53000000000000036</v>
      </c>
      <c r="C121" s="377" t="e">
        <f ca="1">_xll.RiskPercentile(C$4,$A121)</f>
        <v>#NAME?</v>
      </c>
      <c r="D121" s="377" t="e">
        <f ca="1">_xll.RiskPercentile(D$4,$A121)</f>
        <v>#NAME?</v>
      </c>
      <c r="E121" s="377" t="e">
        <f ca="1">_xll.RiskPercentile(E$4,$A121)</f>
        <v>#NAME?</v>
      </c>
      <c r="F121" s="377" t="e">
        <f ca="1">_xll.RiskPercentile(F$4,$A121)</f>
        <v>#NAME?</v>
      </c>
      <c r="G121" s="377" t="e">
        <f ca="1">_xll.RiskPercentile(G$4,$A121)</f>
        <v>#NAME?</v>
      </c>
      <c r="H121" s="377" t="e">
        <f ca="1">_xll.RiskPercentile(H$4,$A121)</f>
        <v>#NAME?</v>
      </c>
      <c r="I121" s="377" t="e">
        <f ca="1">_xll.RiskPercentile(I$4,$A121)</f>
        <v>#NAME?</v>
      </c>
      <c r="J121" s="377" t="e">
        <f ca="1">_xll.RiskPercentile(J$4,$A121)</f>
        <v>#NAME?</v>
      </c>
      <c r="K121" s="377" t="e">
        <f ca="1">_xll.RiskPercentile(K$4,$A121)</f>
        <v>#NAME?</v>
      </c>
      <c r="L121" s="377" t="e">
        <f ca="1">_xll.RiskPercentile(L$4,$A121)</f>
        <v>#NAME?</v>
      </c>
      <c r="M121" s="377" t="e">
        <f ca="1">_xll.RiskPercentile(M$4,$A121)</f>
        <v>#NAME?</v>
      </c>
      <c r="N121" s="377" t="e">
        <f ca="1">_xll.RiskPercentile(N$4,$A121)</f>
        <v>#NAME?</v>
      </c>
      <c r="O121" s="377" t="e">
        <f ca="1">_xll.RiskPercentile(O$4,$A121)</f>
        <v>#NAME?</v>
      </c>
      <c r="P121" s="377" t="e">
        <f ca="1">_xll.RiskPercentile(P$4,$A121)</f>
        <v>#NAME?</v>
      </c>
      <c r="Q121" s="377" t="e">
        <f ca="1">_xll.RiskPercentile(Q$4,$A121)</f>
        <v>#NAME?</v>
      </c>
      <c r="R121" s="377" t="e">
        <f ca="1">_xll.RiskPercentile(R$4,$A121)</f>
        <v>#NAME?</v>
      </c>
      <c r="S121" s="377" t="e">
        <f ca="1">_xll.RiskPercentile(S$4,$A121)</f>
        <v>#NAME?</v>
      </c>
      <c r="T121" s="377" t="e">
        <f ca="1">_xll.RiskPercentile(T$4,$A121)</f>
        <v>#NAME?</v>
      </c>
      <c r="U121" s="377" t="e">
        <f ca="1">_xll.RiskPercentile(U$4,$A121)</f>
        <v>#NAME?</v>
      </c>
      <c r="V121" s="377" t="e">
        <f ca="1">_xll.RiskPercentile(V$4,$A121)</f>
        <v>#NAME?</v>
      </c>
      <c r="W121" s="377" t="e">
        <f ca="1">_xll.RiskPercentile(W$4,$A121)</f>
        <v>#NAME?</v>
      </c>
      <c r="X121" s="377" t="e">
        <f ca="1">_xll.RiskPercentile(X$4,$A121)</f>
        <v>#NAME?</v>
      </c>
      <c r="Y121" s="377" t="e">
        <f ca="1">_xll.RiskPercentile(Y$4,$A121)</f>
        <v>#NAME?</v>
      </c>
      <c r="Z121" s="377" t="e">
        <f ca="1">_xll.RiskPercentile(Z$4,$A121)</f>
        <v>#NAME?</v>
      </c>
      <c r="AA121" s="377" t="e">
        <f ca="1">_xll.RiskPercentile(AA$4,$A121)</f>
        <v>#NAME?</v>
      </c>
      <c r="AB121" s="377" t="e">
        <f ca="1">_xll.RiskPercentile(AB$4,$A121)</f>
        <v>#NAME?</v>
      </c>
      <c r="AC121" s="377" t="e">
        <f ca="1">_xll.RiskPercentile(AC$4,$A121)</f>
        <v>#NAME?</v>
      </c>
    </row>
    <row r="122" spans="1:29" x14ac:dyDescent="0.25">
      <c r="A122" s="376">
        <v>0.53500000000000036</v>
      </c>
      <c r="C122" s="377" t="e">
        <f ca="1">_xll.RiskPercentile(C$4,$A122)</f>
        <v>#NAME?</v>
      </c>
      <c r="D122" s="377" t="e">
        <f ca="1">_xll.RiskPercentile(D$4,$A122)</f>
        <v>#NAME?</v>
      </c>
      <c r="E122" s="377" t="e">
        <f ca="1">_xll.RiskPercentile(E$4,$A122)</f>
        <v>#NAME?</v>
      </c>
      <c r="F122" s="377" t="e">
        <f ca="1">_xll.RiskPercentile(F$4,$A122)</f>
        <v>#NAME?</v>
      </c>
      <c r="G122" s="377" t="e">
        <f ca="1">_xll.RiskPercentile(G$4,$A122)</f>
        <v>#NAME?</v>
      </c>
      <c r="H122" s="377" t="e">
        <f ca="1">_xll.RiskPercentile(H$4,$A122)</f>
        <v>#NAME?</v>
      </c>
      <c r="I122" s="377" t="e">
        <f ca="1">_xll.RiskPercentile(I$4,$A122)</f>
        <v>#NAME?</v>
      </c>
      <c r="J122" s="377" t="e">
        <f ca="1">_xll.RiskPercentile(J$4,$A122)</f>
        <v>#NAME?</v>
      </c>
      <c r="K122" s="377" t="e">
        <f ca="1">_xll.RiskPercentile(K$4,$A122)</f>
        <v>#NAME?</v>
      </c>
      <c r="L122" s="377" t="e">
        <f ca="1">_xll.RiskPercentile(L$4,$A122)</f>
        <v>#NAME?</v>
      </c>
      <c r="M122" s="377" t="e">
        <f ca="1">_xll.RiskPercentile(M$4,$A122)</f>
        <v>#NAME?</v>
      </c>
      <c r="N122" s="377" t="e">
        <f ca="1">_xll.RiskPercentile(N$4,$A122)</f>
        <v>#NAME?</v>
      </c>
      <c r="O122" s="377" t="e">
        <f ca="1">_xll.RiskPercentile(O$4,$A122)</f>
        <v>#NAME?</v>
      </c>
      <c r="P122" s="377" t="e">
        <f ca="1">_xll.RiskPercentile(P$4,$A122)</f>
        <v>#NAME?</v>
      </c>
      <c r="Q122" s="377" t="e">
        <f ca="1">_xll.RiskPercentile(Q$4,$A122)</f>
        <v>#NAME?</v>
      </c>
      <c r="R122" s="377" t="e">
        <f ca="1">_xll.RiskPercentile(R$4,$A122)</f>
        <v>#NAME?</v>
      </c>
      <c r="S122" s="377" t="e">
        <f ca="1">_xll.RiskPercentile(S$4,$A122)</f>
        <v>#NAME?</v>
      </c>
      <c r="T122" s="377" t="e">
        <f ca="1">_xll.RiskPercentile(T$4,$A122)</f>
        <v>#NAME?</v>
      </c>
      <c r="U122" s="377" t="e">
        <f ca="1">_xll.RiskPercentile(U$4,$A122)</f>
        <v>#NAME?</v>
      </c>
      <c r="V122" s="377" t="e">
        <f ca="1">_xll.RiskPercentile(V$4,$A122)</f>
        <v>#NAME?</v>
      </c>
      <c r="W122" s="377" t="e">
        <f ca="1">_xll.RiskPercentile(W$4,$A122)</f>
        <v>#NAME?</v>
      </c>
      <c r="X122" s="377" t="e">
        <f ca="1">_xll.RiskPercentile(X$4,$A122)</f>
        <v>#NAME?</v>
      </c>
      <c r="Y122" s="377" t="e">
        <f ca="1">_xll.RiskPercentile(Y$4,$A122)</f>
        <v>#NAME?</v>
      </c>
      <c r="Z122" s="377" t="e">
        <f ca="1">_xll.RiskPercentile(Z$4,$A122)</f>
        <v>#NAME?</v>
      </c>
      <c r="AA122" s="377" t="e">
        <f ca="1">_xll.RiskPercentile(AA$4,$A122)</f>
        <v>#NAME?</v>
      </c>
      <c r="AB122" s="377" t="e">
        <f ca="1">_xll.RiskPercentile(AB$4,$A122)</f>
        <v>#NAME?</v>
      </c>
      <c r="AC122" s="377" t="e">
        <f ca="1">_xll.RiskPercentile(AC$4,$A122)</f>
        <v>#NAME?</v>
      </c>
    </row>
    <row r="123" spans="1:29" x14ac:dyDescent="0.25">
      <c r="A123" s="376">
        <v>0.54000000000000037</v>
      </c>
      <c r="C123" s="377" t="e">
        <f ca="1">_xll.RiskPercentile(C$4,$A123)</f>
        <v>#NAME?</v>
      </c>
      <c r="D123" s="377" t="e">
        <f ca="1">_xll.RiskPercentile(D$4,$A123)</f>
        <v>#NAME?</v>
      </c>
      <c r="E123" s="377" t="e">
        <f ca="1">_xll.RiskPercentile(E$4,$A123)</f>
        <v>#NAME?</v>
      </c>
      <c r="F123" s="377" t="e">
        <f ca="1">_xll.RiskPercentile(F$4,$A123)</f>
        <v>#NAME?</v>
      </c>
      <c r="G123" s="377" t="e">
        <f ca="1">_xll.RiskPercentile(G$4,$A123)</f>
        <v>#NAME?</v>
      </c>
      <c r="H123" s="377" t="e">
        <f ca="1">_xll.RiskPercentile(H$4,$A123)</f>
        <v>#NAME?</v>
      </c>
      <c r="I123" s="377" t="e">
        <f ca="1">_xll.RiskPercentile(I$4,$A123)</f>
        <v>#NAME?</v>
      </c>
      <c r="J123" s="377" t="e">
        <f ca="1">_xll.RiskPercentile(J$4,$A123)</f>
        <v>#NAME?</v>
      </c>
      <c r="K123" s="377" t="e">
        <f ca="1">_xll.RiskPercentile(K$4,$A123)</f>
        <v>#NAME?</v>
      </c>
      <c r="L123" s="377" t="e">
        <f ca="1">_xll.RiskPercentile(L$4,$A123)</f>
        <v>#NAME?</v>
      </c>
      <c r="M123" s="377" t="e">
        <f ca="1">_xll.RiskPercentile(M$4,$A123)</f>
        <v>#NAME?</v>
      </c>
      <c r="N123" s="377" t="e">
        <f ca="1">_xll.RiskPercentile(N$4,$A123)</f>
        <v>#NAME?</v>
      </c>
      <c r="O123" s="377" t="e">
        <f ca="1">_xll.RiskPercentile(O$4,$A123)</f>
        <v>#NAME?</v>
      </c>
      <c r="P123" s="377" t="e">
        <f ca="1">_xll.RiskPercentile(P$4,$A123)</f>
        <v>#NAME?</v>
      </c>
      <c r="Q123" s="377" t="e">
        <f ca="1">_xll.RiskPercentile(Q$4,$A123)</f>
        <v>#NAME?</v>
      </c>
      <c r="R123" s="377" t="e">
        <f ca="1">_xll.RiskPercentile(R$4,$A123)</f>
        <v>#NAME?</v>
      </c>
      <c r="S123" s="377" t="e">
        <f ca="1">_xll.RiskPercentile(S$4,$A123)</f>
        <v>#NAME?</v>
      </c>
      <c r="T123" s="377" t="e">
        <f ca="1">_xll.RiskPercentile(T$4,$A123)</f>
        <v>#NAME?</v>
      </c>
      <c r="U123" s="377" t="e">
        <f ca="1">_xll.RiskPercentile(U$4,$A123)</f>
        <v>#NAME?</v>
      </c>
      <c r="V123" s="377" t="e">
        <f ca="1">_xll.RiskPercentile(V$4,$A123)</f>
        <v>#NAME?</v>
      </c>
      <c r="W123" s="377" t="e">
        <f ca="1">_xll.RiskPercentile(W$4,$A123)</f>
        <v>#NAME?</v>
      </c>
      <c r="X123" s="377" t="e">
        <f ca="1">_xll.RiskPercentile(X$4,$A123)</f>
        <v>#NAME?</v>
      </c>
      <c r="Y123" s="377" t="e">
        <f ca="1">_xll.RiskPercentile(Y$4,$A123)</f>
        <v>#NAME?</v>
      </c>
      <c r="Z123" s="377" t="e">
        <f ca="1">_xll.RiskPercentile(Z$4,$A123)</f>
        <v>#NAME?</v>
      </c>
      <c r="AA123" s="377" t="e">
        <f ca="1">_xll.RiskPercentile(AA$4,$A123)</f>
        <v>#NAME?</v>
      </c>
      <c r="AB123" s="377" t="e">
        <f ca="1">_xll.RiskPercentile(AB$4,$A123)</f>
        <v>#NAME?</v>
      </c>
      <c r="AC123" s="377" t="e">
        <f ca="1">_xll.RiskPercentile(AC$4,$A123)</f>
        <v>#NAME?</v>
      </c>
    </row>
    <row r="124" spans="1:29" x14ac:dyDescent="0.25">
      <c r="A124" s="376">
        <v>0.54500000000000037</v>
      </c>
      <c r="C124" s="377" t="e">
        <f ca="1">_xll.RiskPercentile(C$4,$A124)</f>
        <v>#NAME?</v>
      </c>
      <c r="D124" s="377" t="e">
        <f ca="1">_xll.RiskPercentile(D$4,$A124)</f>
        <v>#NAME?</v>
      </c>
      <c r="E124" s="377" t="e">
        <f ca="1">_xll.RiskPercentile(E$4,$A124)</f>
        <v>#NAME?</v>
      </c>
      <c r="F124" s="377" t="e">
        <f ca="1">_xll.RiskPercentile(F$4,$A124)</f>
        <v>#NAME?</v>
      </c>
      <c r="G124" s="377" t="e">
        <f ca="1">_xll.RiskPercentile(G$4,$A124)</f>
        <v>#NAME?</v>
      </c>
      <c r="H124" s="377" t="e">
        <f ca="1">_xll.RiskPercentile(H$4,$A124)</f>
        <v>#NAME?</v>
      </c>
      <c r="I124" s="377" t="e">
        <f ca="1">_xll.RiskPercentile(I$4,$A124)</f>
        <v>#NAME?</v>
      </c>
      <c r="J124" s="377" t="e">
        <f ca="1">_xll.RiskPercentile(J$4,$A124)</f>
        <v>#NAME?</v>
      </c>
      <c r="K124" s="377" t="e">
        <f ca="1">_xll.RiskPercentile(K$4,$A124)</f>
        <v>#NAME?</v>
      </c>
      <c r="L124" s="377" t="e">
        <f ca="1">_xll.RiskPercentile(L$4,$A124)</f>
        <v>#NAME?</v>
      </c>
      <c r="M124" s="377" t="e">
        <f ca="1">_xll.RiskPercentile(M$4,$A124)</f>
        <v>#NAME?</v>
      </c>
      <c r="N124" s="377" t="e">
        <f ca="1">_xll.RiskPercentile(N$4,$A124)</f>
        <v>#NAME?</v>
      </c>
      <c r="O124" s="377" t="e">
        <f ca="1">_xll.RiskPercentile(O$4,$A124)</f>
        <v>#NAME?</v>
      </c>
      <c r="P124" s="377" t="e">
        <f ca="1">_xll.RiskPercentile(P$4,$A124)</f>
        <v>#NAME?</v>
      </c>
      <c r="Q124" s="377" t="e">
        <f ca="1">_xll.RiskPercentile(Q$4,$A124)</f>
        <v>#NAME?</v>
      </c>
      <c r="R124" s="377" t="e">
        <f ca="1">_xll.RiskPercentile(R$4,$A124)</f>
        <v>#NAME?</v>
      </c>
      <c r="S124" s="377" t="e">
        <f ca="1">_xll.RiskPercentile(S$4,$A124)</f>
        <v>#NAME?</v>
      </c>
      <c r="T124" s="377" t="e">
        <f ca="1">_xll.RiskPercentile(T$4,$A124)</f>
        <v>#NAME?</v>
      </c>
      <c r="U124" s="377" t="e">
        <f ca="1">_xll.RiskPercentile(U$4,$A124)</f>
        <v>#NAME?</v>
      </c>
      <c r="V124" s="377" t="e">
        <f ca="1">_xll.RiskPercentile(V$4,$A124)</f>
        <v>#NAME?</v>
      </c>
      <c r="W124" s="377" t="e">
        <f ca="1">_xll.RiskPercentile(W$4,$A124)</f>
        <v>#NAME?</v>
      </c>
      <c r="X124" s="377" t="e">
        <f ca="1">_xll.RiskPercentile(X$4,$A124)</f>
        <v>#NAME?</v>
      </c>
      <c r="Y124" s="377" t="e">
        <f ca="1">_xll.RiskPercentile(Y$4,$A124)</f>
        <v>#NAME?</v>
      </c>
      <c r="Z124" s="377" t="e">
        <f ca="1">_xll.RiskPercentile(Z$4,$A124)</f>
        <v>#NAME?</v>
      </c>
      <c r="AA124" s="377" t="e">
        <f ca="1">_xll.RiskPercentile(AA$4,$A124)</f>
        <v>#NAME?</v>
      </c>
      <c r="AB124" s="377" t="e">
        <f ca="1">_xll.RiskPercentile(AB$4,$A124)</f>
        <v>#NAME?</v>
      </c>
      <c r="AC124" s="377" t="e">
        <f ca="1">_xll.RiskPercentile(AC$4,$A124)</f>
        <v>#NAME?</v>
      </c>
    </row>
    <row r="125" spans="1:29" x14ac:dyDescent="0.25">
      <c r="A125" s="376">
        <v>0.55000000000000038</v>
      </c>
      <c r="C125" s="377" t="e">
        <f ca="1">_xll.RiskPercentile(C$4,$A125)</f>
        <v>#NAME?</v>
      </c>
      <c r="D125" s="377" t="e">
        <f ca="1">_xll.RiskPercentile(D$4,$A125)</f>
        <v>#NAME?</v>
      </c>
      <c r="E125" s="377" t="e">
        <f ca="1">_xll.RiskPercentile(E$4,$A125)</f>
        <v>#NAME?</v>
      </c>
      <c r="F125" s="377" t="e">
        <f ca="1">_xll.RiskPercentile(F$4,$A125)</f>
        <v>#NAME?</v>
      </c>
      <c r="G125" s="377" t="e">
        <f ca="1">_xll.RiskPercentile(G$4,$A125)</f>
        <v>#NAME?</v>
      </c>
      <c r="H125" s="377" t="e">
        <f ca="1">_xll.RiskPercentile(H$4,$A125)</f>
        <v>#NAME?</v>
      </c>
      <c r="I125" s="377" t="e">
        <f ca="1">_xll.RiskPercentile(I$4,$A125)</f>
        <v>#NAME?</v>
      </c>
      <c r="J125" s="377" t="e">
        <f ca="1">_xll.RiskPercentile(J$4,$A125)</f>
        <v>#NAME?</v>
      </c>
      <c r="K125" s="377" t="e">
        <f ca="1">_xll.RiskPercentile(K$4,$A125)</f>
        <v>#NAME?</v>
      </c>
      <c r="L125" s="377" t="e">
        <f ca="1">_xll.RiskPercentile(L$4,$A125)</f>
        <v>#NAME?</v>
      </c>
      <c r="M125" s="377" t="e">
        <f ca="1">_xll.RiskPercentile(M$4,$A125)</f>
        <v>#NAME?</v>
      </c>
      <c r="N125" s="377" t="e">
        <f ca="1">_xll.RiskPercentile(N$4,$A125)</f>
        <v>#NAME?</v>
      </c>
      <c r="O125" s="377" t="e">
        <f ca="1">_xll.RiskPercentile(O$4,$A125)</f>
        <v>#NAME?</v>
      </c>
      <c r="P125" s="377" t="e">
        <f ca="1">_xll.RiskPercentile(P$4,$A125)</f>
        <v>#NAME?</v>
      </c>
      <c r="Q125" s="377" t="e">
        <f ca="1">_xll.RiskPercentile(Q$4,$A125)</f>
        <v>#NAME?</v>
      </c>
      <c r="R125" s="377" t="e">
        <f ca="1">_xll.RiskPercentile(R$4,$A125)</f>
        <v>#NAME?</v>
      </c>
      <c r="S125" s="377" t="e">
        <f ca="1">_xll.RiskPercentile(S$4,$A125)</f>
        <v>#NAME?</v>
      </c>
      <c r="T125" s="377" t="e">
        <f ca="1">_xll.RiskPercentile(T$4,$A125)</f>
        <v>#NAME?</v>
      </c>
      <c r="U125" s="377" t="e">
        <f ca="1">_xll.RiskPercentile(U$4,$A125)</f>
        <v>#NAME?</v>
      </c>
      <c r="V125" s="377" t="e">
        <f ca="1">_xll.RiskPercentile(V$4,$A125)</f>
        <v>#NAME?</v>
      </c>
      <c r="W125" s="377" t="e">
        <f ca="1">_xll.RiskPercentile(W$4,$A125)</f>
        <v>#NAME?</v>
      </c>
      <c r="X125" s="377" t="e">
        <f ca="1">_xll.RiskPercentile(X$4,$A125)</f>
        <v>#NAME?</v>
      </c>
      <c r="Y125" s="377" t="e">
        <f ca="1">_xll.RiskPercentile(Y$4,$A125)</f>
        <v>#NAME?</v>
      </c>
      <c r="Z125" s="377" t="e">
        <f ca="1">_xll.RiskPercentile(Z$4,$A125)</f>
        <v>#NAME?</v>
      </c>
      <c r="AA125" s="377" t="e">
        <f ca="1">_xll.RiskPercentile(AA$4,$A125)</f>
        <v>#NAME?</v>
      </c>
      <c r="AB125" s="377" t="e">
        <f ca="1">_xll.RiskPercentile(AB$4,$A125)</f>
        <v>#NAME?</v>
      </c>
      <c r="AC125" s="377" t="e">
        <f ca="1">_xll.RiskPercentile(AC$4,$A125)</f>
        <v>#NAME?</v>
      </c>
    </row>
    <row r="126" spans="1:29" x14ac:dyDescent="0.25">
      <c r="A126" s="376">
        <v>0.55500000000000038</v>
      </c>
      <c r="C126" s="377" t="e">
        <f ca="1">_xll.RiskPercentile(C$4,$A126)</f>
        <v>#NAME?</v>
      </c>
      <c r="D126" s="377" t="e">
        <f ca="1">_xll.RiskPercentile(D$4,$A126)</f>
        <v>#NAME?</v>
      </c>
      <c r="E126" s="377" t="e">
        <f ca="1">_xll.RiskPercentile(E$4,$A126)</f>
        <v>#NAME?</v>
      </c>
      <c r="F126" s="377" t="e">
        <f ca="1">_xll.RiskPercentile(F$4,$A126)</f>
        <v>#NAME?</v>
      </c>
      <c r="G126" s="377" t="e">
        <f ca="1">_xll.RiskPercentile(G$4,$A126)</f>
        <v>#NAME?</v>
      </c>
      <c r="H126" s="377" t="e">
        <f ca="1">_xll.RiskPercentile(H$4,$A126)</f>
        <v>#NAME?</v>
      </c>
      <c r="I126" s="377" t="e">
        <f ca="1">_xll.RiskPercentile(I$4,$A126)</f>
        <v>#NAME?</v>
      </c>
      <c r="J126" s="377" t="e">
        <f ca="1">_xll.RiskPercentile(J$4,$A126)</f>
        <v>#NAME?</v>
      </c>
      <c r="K126" s="377" t="e">
        <f ca="1">_xll.RiskPercentile(K$4,$A126)</f>
        <v>#NAME?</v>
      </c>
      <c r="L126" s="377" t="e">
        <f ca="1">_xll.RiskPercentile(L$4,$A126)</f>
        <v>#NAME?</v>
      </c>
      <c r="M126" s="377" t="e">
        <f ca="1">_xll.RiskPercentile(M$4,$A126)</f>
        <v>#NAME?</v>
      </c>
      <c r="N126" s="377" t="e">
        <f ca="1">_xll.RiskPercentile(N$4,$A126)</f>
        <v>#NAME?</v>
      </c>
      <c r="O126" s="377" t="e">
        <f ca="1">_xll.RiskPercentile(O$4,$A126)</f>
        <v>#NAME?</v>
      </c>
      <c r="P126" s="377" t="e">
        <f ca="1">_xll.RiskPercentile(P$4,$A126)</f>
        <v>#NAME?</v>
      </c>
      <c r="Q126" s="377" t="e">
        <f ca="1">_xll.RiskPercentile(Q$4,$A126)</f>
        <v>#NAME?</v>
      </c>
      <c r="R126" s="377" t="e">
        <f ca="1">_xll.RiskPercentile(R$4,$A126)</f>
        <v>#NAME?</v>
      </c>
      <c r="S126" s="377" t="e">
        <f ca="1">_xll.RiskPercentile(S$4,$A126)</f>
        <v>#NAME?</v>
      </c>
      <c r="T126" s="377" t="e">
        <f ca="1">_xll.RiskPercentile(T$4,$A126)</f>
        <v>#NAME?</v>
      </c>
      <c r="U126" s="377" t="e">
        <f ca="1">_xll.RiskPercentile(U$4,$A126)</f>
        <v>#NAME?</v>
      </c>
      <c r="V126" s="377" t="e">
        <f ca="1">_xll.RiskPercentile(V$4,$A126)</f>
        <v>#NAME?</v>
      </c>
      <c r="W126" s="377" t="e">
        <f ca="1">_xll.RiskPercentile(W$4,$A126)</f>
        <v>#NAME?</v>
      </c>
      <c r="X126" s="377" t="e">
        <f ca="1">_xll.RiskPercentile(X$4,$A126)</f>
        <v>#NAME?</v>
      </c>
      <c r="Y126" s="377" t="e">
        <f ca="1">_xll.RiskPercentile(Y$4,$A126)</f>
        <v>#NAME?</v>
      </c>
      <c r="Z126" s="377" t="e">
        <f ca="1">_xll.RiskPercentile(Z$4,$A126)</f>
        <v>#NAME?</v>
      </c>
      <c r="AA126" s="377" t="e">
        <f ca="1">_xll.RiskPercentile(AA$4,$A126)</f>
        <v>#NAME?</v>
      </c>
      <c r="AB126" s="377" t="e">
        <f ca="1">_xll.RiskPercentile(AB$4,$A126)</f>
        <v>#NAME?</v>
      </c>
      <c r="AC126" s="377" t="e">
        <f ca="1">_xll.RiskPercentile(AC$4,$A126)</f>
        <v>#NAME?</v>
      </c>
    </row>
    <row r="127" spans="1:29" x14ac:dyDescent="0.25">
      <c r="A127" s="376">
        <v>0.56000000000000039</v>
      </c>
      <c r="C127" s="377" t="e">
        <f ca="1">_xll.RiskPercentile(C$4,$A127)</f>
        <v>#NAME?</v>
      </c>
      <c r="D127" s="377" t="e">
        <f ca="1">_xll.RiskPercentile(D$4,$A127)</f>
        <v>#NAME?</v>
      </c>
      <c r="E127" s="377" t="e">
        <f ca="1">_xll.RiskPercentile(E$4,$A127)</f>
        <v>#NAME?</v>
      </c>
      <c r="F127" s="377" t="e">
        <f ca="1">_xll.RiskPercentile(F$4,$A127)</f>
        <v>#NAME?</v>
      </c>
      <c r="G127" s="377" t="e">
        <f ca="1">_xll.RiskPercentile(G$4,$A127)</f>
        <v>#NAME?</v>
      </c>
      <c r="H127" s="377" t="e">
        <f ca="1">_xll.RiskPercentile(H$4,$A127)</f>
        <v>#NAME?</v>
      </c>
      <c r="I127" s="377" t="e">
        <f ca="1">_xll.RiskPercentile(I$4,$A127)</f>
        <v>#NAME?</v>
      </c>
      <c r="J127" s="377" t="e">
        <f ca="1">_xll.RiskPercentile(J$4,$A127)</f>
        <v>#NAME?</v>
      </c>
      <c r="K127" s="377" t="e">
        <f ca="1">_xll.RiskPercentile(K$4,$A127)</f>
        <v>#NAME?</v>
      </c>
      <c r="L127" s="377" t="e">
        <f ca="1">_xll.RiskPercentile(L$4,$A127)</f>
        <v>#NAME?</v>
      </c>
      <c r="M127" s="377" t="e">
        <f ca="1">_xll.RiskPercentile(M$4,$A127)</f>
        <v>#NAME?</v>
      </c>
      <c r="N127" s="377" t="e">
        <f ca="1">_xll.RiskPercentile(N$4,$A127)</f>
        <v>#NAME?</v>
      </c>
      <c r="O127" s="377" t="e">
        <f ca="1">_xll.RiskPercentile(O$4,$A127)</f>
        <v>#NAME?</v>
      </c>
      <c r="P127" s="377" t="e">
        <f ca="1">_xll.RiskPercentile(P$4,$A127)</f>
        <v>#NAME?</v>
      </c>
      <c r="Q127" s="377" t="e">
        <f ca="1">_xll.RiskPercentile(Q$4,$A127)</f>
        <v>#NAME?</v>
      </c>
      <c r="R127" s="377" t="e">
        <f ca="1">_xll.RiskPercentile(R$4,$A127)</f>
        <v>#NAME?</v>
      </c>
      <c r="S127" s="377" t="e">
        <f ca="1">_xll.RiskPercentile(S$4,$A127)</f>
        <v>#NAME?</v>
      </c>
      <c r="T127" s="377" t="e">
        <f ca="1">_xll.RiskPercentile(T$4,$A127)</f>
        <v>#NAME?</v>
      </c>
      <c r="U127" s="377" t="e">
        <f ca="1">_xll.RiskPercentile(U$4,$A127)</f>
        <v>#NAME?</v>
      </c>
      <c r="V127" s="377" t="e">
        <f ca="1">_xll.RiskPercentile(V$4,$A127)</f>
        <v>#NAME?</v>
      </c>
      <c r="W127" s="377" t="e">
        <f ca="1">_xll.RiskPercentile(W$4,$A127)</f>
        <v>#NAME?</v>
      </c>
      <c r="X127" s="377" t="e">
        <f ca="1">_xll.RiskPercentile(X$4,$A127)</f>
        <v>#NAME?</v>
      </c>
      <c r="Y127" s="377" t="e">
        <f ca="1">_xll.RiskPercentile(Y$4,$A127)</f>
        <v>#NAME?</v>
      </c>
      <c r="Z127" s="377" t="e">
        <f ca="1">_xll.RiskPercentile(Z$4,$A127)</f>
        <v>#NAME?</v>
      </c>
      <c r="AA127" s="377" t="e">
        <f ca="1">_xll.RiskPercentile(AA$4,$A127)</f>
        <v>#NAME?</v>
      </c>
      <c r="AB127" s="377" t="e">
        <f ca="1">_xll.RiskPercentile(AB$4,$A127)</f>
        <v>#NAME?</v>
      </c>
      <c r="AC127" s="377" t="e">
        <f ca="1">_xll.RiskPercentile(AC$4,$A127)</f>
        <v>#NAME?</v>
      </c>
    </row>
    <row r="128" spans="1:29" x14ac:dyDescent="0.25">
      <c r="A128" s="376">
        <v>0.56500000000000039</v>
      </c>
      <c r="C128" s="377" t="e">
        <f ca="1">_xll.RiskPercentile(C$4,$A128)</f>
        <v>#NAME?</v>
      </c>
      <c r="D128" s="377" t="e">
        <f ca="1">_xll.RiskPercentile(D$4,$A128)</f>
        <v>#NAME?</v>
      </c>
      <c r="E128" s="377" t="e">
        <f ca="1">_xll.RiskPercentile(E$4,$A128)</f>
        <v>#NAME?</v>
      </c>
      <c r="F128" s="377" t="e">
        <f ca="1">_xll.RiskPercentile(F$4,$A128)</f>
        <v>#NAME?</v>
      </c>
      <c r="G128" s="377" t="e">
        <f ca="1">_xll.RiskPercentile(G$4,$A128)</f>
        <v>#NAME?</v>
      </c>
      <c r="H128" s="377" t="e">
        <f ca="1">_xll.RiskPercentile(H$4,$A128)</f>
        <v>#NAME?</v>
      </c>
      <c r="I128" s="377" t="e">
        <f ca="1">_xll.RiskPercentile(I$4,$A128)</f>
        <v>#NAME?</v>
      </c>
      <c r="J128" s="377" t="e">
        <f ca="1">_xll.RiskPercentile(J$4,$A128)</f>
        <v>#NAME?</v>
      </c>
      <c r="K128" s="377" t="e">
        <f ca="1">_xll.RiskPercentile(K$4,$A128)</f>
        <v>#NAME?</v>
      </c>
      <c r="L128" s="377" t="e">
        <f ca="1">_xll.RiskPercentile(L$4,$A128)</f>
        <v>#NAME?</v>
      </c>
      <c r="M128" s="377" t="e">
        <f ca="1">_xll.RiskPercentile(M$4,$A128)</f>
        <v>#NAME?</v>
      </c>
      <c r="N128" s="377" t="e">
        <f ca="1">_xll.RiskPercentile(N$4,$A128)</f>
        <v>#NAME?</v>
      </c>
      <c r="O128" s="377" t="e">
        <f ca="1">_xll.RiskPercentile(O$4,$A128)</f>
        <v>#NAME?</v>
      </c>
      <c r="P128" s="377" t="e">
        <f ca="1">_xll.RiskPercentile(P$4,$A128)</f>
        <v>#NAME?</v>
      </c>
      <c r="Q128" s="377" t="e">
        <f ca="1">_xll.RiskPercentile(Q$4,$A128)</f>
        <v>#NAME?</v>
      </c>
      <c r="R128" s="377" t="e">
        <f ca="1">_xll.RiskPercentile(R$4,$A128)</f>
        <v>#NAME?</v>
      </c>
      <c r="S128" s="377" t="e">
        <f ca="1">_xll.RiskPercentile(S$4,$A128)</f>
        <v>#NAME?</v>
      </c>
      <c r="T128" s="377" t="e">
        <f ca="1">_xll.RiskPercentile(T$4,$A128)</f>
        <v>#NAME?</v>
      </c>
      <c r="U128" s="377" t="e">
        <f ca="1">_xll.RiskPercentile(U$4,$A128)</f>
        <v>#NAME?</v>
      </c>
      <c r="V128" s="377" t="e">
        <f ca="1">_xll.RiskPercentile(V$4,$A128)</f>
        <v>#NAME?</v>
      </c>
      <c r="W128" s="377" t="e">
        <f ca="1">_xll.RiskPercentile(W$4,$A128)</f>
        <v>#NAME?</v>
      </c>
      <c r="X128" s="377" t="e">
        <f ca="1">_xll.RiskPercentile(X$4,$A128)</f>
        <v>#NAME?</v>
      </c>
      <c r="Y128" s="377" t="e">
        <f ca="1">_xll.RiskPercentile(Y$4,$A128)</f>
        <v>#NAME?</v>
      </c>
      <c r="Z128" s="377" t="e">
        <f ca="1">_xll.RiskPercentile(Z$4,$A128)</f>
        <v>#NAME?</v>
      </c>
      <c r="AA128" s="377" t="e">
        <f ca="1">_xll.RiskPercentile(AA$4,$A128)</f>
        <v>#NAME?</v>
      </c>
      <c r="AB128" s="377" t="e">
        <f ca="1">_xll.RiskPercentile(AB$4,$A128)</f>
        <v>#NAME?</v>
      </c>
      <c r="AC128" s="377" t="e">
        <f ca="1">_xll.RiskPercentile(AC$4,$A128)</f>
        <v>#NAME?</v>
      </c>
    </row>
    <row r="129" spans="1:29" x14ac:dyDescent="0.25">
      <c r="A129" s="376">
        <v>0.5700000000000004</v>
      </c>
      <c r="C129" s="377" t="e">
        <f ca="1">_xll.RiskPercentile(C$4,$A129)</f>
        <v>#NAME?</v>
      </c>
      <c r="D129" s="377" t="e">
        <f ca="1">_xll.RiskPercentile(D$4,$A129)</f>
        <v>#NAME?</v>
      </c>
      <c r="E129" s="377" t="e">
        <f ca="1">_xll.RiskPercentile(E$4,$A129)</f>
        <v>#NAME?</v>
      </c>
      <c r="F129" s="377" t="e">
        <f ca="1">_xll.RiskPercentile(F$4,$A129)</f>
        <v>#NAME?</v>
      </c>
      <c r="G129" s="377" t="e">
        <f ca="1">_xll.RiskPercentile(G$4,$A129)</f>
        <v>#NAME?</v>
      </c>
      <c r="H129" s="377" t="e">
        <f ca="1">_xll.RiskPercentile(H$4,$A129)</f>
        <v>#NAME?</v>
      </c>
      <c r="I129" s="377" t="e">
        <f ca="1">_xll.RiskPercentile(I$4,$A129)</f>
        <v>#NAME?</v>
      </c>
      <c r="J129" s="377" t="e">
        <f ca="1">_xll.RiskPercentile(J$4,$A129)</f>
        <v>#NAME?</v>
      </c>
      <c r="K129" s="377" t="e">
        <f ca="1">_xll.RiskPercentile(K$4,$A129)</f>
        <v>#NAME?</v>
      </c>
      <c r="L129" s="377" t="e">
        <f ca="1">_xll.RiskPercentile(L$4,$A129)</f>
        <v>#NAME?</v>
      </c>
      <c r="M129" s="377" t="e">
        <f ca="1">_xll.RiskPercentile(M$4,$A129)</f>
        <v>#NAME?</v>
      </c>
      <c r="N129" s="377" t="e">
        <f ca="1">_xll.RiskPercentile(N$4,$A129)</f>
        <v>#NAME?</v>
      </c>
      <c r="O129" s="377" t="e">
        <f ca="1">_xll.RiskPercentile(O$4,$A129)</f>
        <v>#NAME?</v>
      </c>
      <c r="P129" s="377" t="e">
        <f ca="1">_xll.RiskPercentile(P$4,$A129)</f>
        <v>#NAME?</v>
      </c>
      <c r="Q129" s="377" t="e">
        <f ca="1">_xll.RiskPercentile(Q$4,$A129)</f>
        <v>#NAME?</v>
      </c>
      <c r="R129" s="377" t="e">
        <f ca="1">_xll.RiskPercentile(R$4,$A129)</f>
        <v>#NAME?</v>
      </c>
      <c r="S129" s="377" t="e">
        <f ca="1">_xll.RiskPercentile(S$4,$A129)</f>
        <v>#NAME?</v>
      </c>
      <c r="T129" s="377" t="e">
        <f ca="1">_xll.RiskPercentile(T$4,$A129)</f>
        <v>#NAME?</v>
      </c>
      <c r="U129" s="377" t="e">
        <f ca="1">_xll.RiskPercentile(U$4,$A129)</f>
        <v>#NAME?</v>
      </c>
      <c r="V129" s="377" t="e">
        <f ca="1">_xll.RiskPercentile(V$4,$A129)</f>
        <v>#NAME?</v>
      </c>
      <c r="W129" s="377" t="e">
        <f ca="1">_xll.RiskPercentile(W$4,$A129)</f>
        <v>#NAME?</v>
      </c>
      <c r="X129" s="377" t="e">
        <f ca="1">_xll.RiskPercentile(X$4,$A129)</f>
        <v>#NAME?</v>
      </c>
      <c r="Y129" s="377" t="e">
        <f ca="1">_xll.RiskPercentile(Y$4,$A129)</f>
        <v>#NAME?</v>
      </c>
      <c r="Z129" s="377" t="e">
        <f ca="1">_xll.RiskPercentile(Z$4,$A129)</f>
        <v>#NAME?</v>
      </c>
      <c r="AA129" s="377" t="e">
        <f ca="1">_xll.RiskPercentile(AA$4,$A129)</f>
        <v>#NAME?</v>
      </c>
      <c r="AB129" s="377" t="e">
        <f ca="1">_xll.RiskPercentile(AB$4,$A129)</f>
        <v>#NAME?</v>
      </c>
      <c r="AC129" s="377" t="e">
        <f ca="1">_xll.RiskPercentile(AC$4,$A129)</f>
        <v>#NAME?</v>
      </c>
    </row>
    <row r="130" spans="1:29" x14ac:dyDescent="0.25">
      <c r="A130" s="376">
        <v>0.5750000000000004</v>
      </c>
      <c r="C130" s="377" t="e">
        <f ca="1">_xll.RiskPercentile(C$4,$A130)</f>
        <v>#NAME?</v>
      </c>
      <c r="D130" s="377" t="e">
        <f ca="1">_xll.RiskPercentile(D$4,$A130)</f>
        <v>#NAME?</v>
      </c>
      <c r="E130" s="377" t="e">
        <f ca="1">_xll.RiskPercentile(E$4,$A130)</f>
        <v>#NAME?</v>
      </c>
      <c r="F130" s="377" t="e">
        <f ca="1">_xll.RiskPercentile(F$4,$A130)</f>
        <v>#NAME?</v>
      </c>
      <c r="G130" s="377" t="e">
        <f ca="1">_xll.RiskPercentile(G$4,$A130)</f>
        <v>#NAME?</v>
      </c>
      <c r="H130" s="377" t="e">
        <f ca="1">_xll.RiskPercentile(H$4,$A130)</f>
        <v>#NAME?</v>
      </c>
      <c r="I130" s="377" t="e">
        <f ca="1">_xll.RiskPercentile(I$4,$A130)</f>
        <v>#NAME?</v>
      </c>
      <c r="J130" s="377" t="e">
        <f ca="1">_xll.RiskPercentile(J$4,$A130)</f>
        <v>#NAME?</v>
      </c>
      <c r="K130" s="377" t="e">
        <f ca="1">_xll.RiskPercentile(K$4,$A130)</f>
        <v>#NAME?</v>
      </c>
      <c r="L130" s="377" t="e">
        <f ca="1">_xll.RiskPercentile(L$4,$A130)</f>
        <v>#NAME?</v>
      </c>
      <c r="M130" s="377" t="e">
        <f ca="1">_xll.RiskPercentile(M$4,$A130)</f>
        <v>#NAME?</v>
      </c>
      <c r="N130" s="377" t="e">
        <f ca="1">_xll.RiskPercentile(N$4,$A130)</f>
        <v>#NAME?</v>
      </c>
      <c r="O130" s="377" t="e">
        <f ca="1">_xll.RiskPercentile(O$4,$A130)</f>
        <v>#NAME?</v>
      </c>
      <c r="P130" s="377" t="e">
        <f ca="1">_xll.RiskPercentile(P$4,$A130)</f>
        <v>#NAME?</v>
      </c>
      <c r="Q130" s="377" t="e">
        <f ca="1">_xll.RiskPercentile(Q$4,$A130)</f>
        <v>#NAME?</v>
      </c>
      <c r="R130" s="377" t="e">
        <f ca="1">_xll.RiskPercentile(R$4,$A130)</f>
        <v>#NAME?</v>
      </c>
      <c r="S130" s="377" t="e">
        <f ca="1">_xll.RiskPercentile(S$4,$A130)</f>
        <v>#NAME?</v>
      </c>
      <c r="T130" s="377" t="e">
        <f ca="1">_xll.RiskPercentile(T$4,$A130)</f>
        <v>#NAME?</v>
      </c>
      <c r="U130" s="377" t="e">
        <f ca="1">_xll.RiskPercentile(U$4,$A130)</f>
        <v>#NAME?</v>
      </c>
      <c r="V130" s="377" t="e">
        <f ca="1">_xll.RiskPercentile(V$4,$A130)</f>
        <v>#NAME?</v>
      </c>
      <c r="W130" s="377" t="e">
        <f ca="1">_xll.RiskPercentile(W$4,$A130)</f>
        <v>#NAME?</v>
      </c>
      <c r="X130" s="377" t="e">
        <f ca="1">_xll.RiskPercentile(X$4,$A130)</f>
        <v>#NAME?</v>
      </c>
      <c r="Y130" s="377" t="e">
        <f ca="1">_xll.RiskPercentile(Y$4,$A130)</f>
        <v>#NAME?</v>
      </c>
      <c r="Z130" s="377" t="e">
        <f ca="1">_xll.RiskPercentile(Z$4,$A130)</f>
        <v>#NAME?</v>
      </c>
      <c r="AA130" s="377" t="e">
        <f ca="1">_xll.RiskPercentile(AA$4,$A130)</f>
        <v>#NAME?</v>
      </c>
      <c r="AB130" s="377" t="e">
        <f ca="1">_xll.RiskPercentile(AB$4,$A130)</f>
        <v>#NAME?</v>
      </c>
      <c r="AC130" s="377" t="e">
        <f ca="1">_xll.RiskPercentile(AC$4,$A130)</f>
        <v>#NAME?</v>
      </c>
    </row>
    <row r="131" spans="1:29" x14ac:dyDescent="0.25">
      <c r="A131" s="376">
        <v>0.5800000000000004</v>
      </c>
      <c r="C131" s="377" t="e">
        <f ca="1">_xll.RiskPercentile(C$4,$A131)</f>
        <v>#NAME?</v>
      </c>
      <c r="D131" s="377" t="e">
        <f ca="1">_xll.RiskPercentile(D$4,$A131)</f>
        <v>#NAME?</v>
      </c>
      <c r="E131" s="377" t="e">
        <f ca="1">_xll.RiskPercentile(E$4,$A131)</f>
        <v>#NAME?</v>
      </c>
      <c r="F131" s="377" t="e">
        <f ca="1">_xll.RiskPercentile(F$4,$A131)</f>
        <v>#NAME?</v>
      </c>
      <c r="G131" s="377" t="e">
        <f ca="1">_xll.RiskPercentile(G$4,$A131)</f>
        <v>#NAME?</v>
      </c>
      <c r="H131" s="377" t="e">
        <f ca="1">_xll.RiskPercentile(H$4,$A131)</f>
        <v>#NAME?</v>
      </c>
      <c r="I131" s="377" t="e">
        <f ca="1">_xll.RiskPercentile(I$4,$A131)</f>
        <v>#NAME?</v>
      </c>
      <c r="J131" s="377" t="e">
        <f ca="1">_xll.RiskPercentile(J$4,$A131)</f>
        <v>#NAME?</v>
      </c>
      <c r="K131" s="377" t="e">
        <f ca="1">_xll.RiskPercentile(K$4,$A131)</f>
        <v>#NAME?</v>
      </c>
      <c r="L131" s="377" t="e">
        <f ca="1">_xll.RiskPercentile(L$4,$A131)</f>
        <v>#NAME?</v>
      </c>
      <c r="M131" s="377" t="e">
        <f ca="1">_xll.RiskPercentile(M$4,$A131)</f>
        <v>#NAME?</v>
      </c>
      <c r="N131" s="377" t="e">
        <f ca="1">_xll.RiskPercentile(N$4,$A131)</f>
        <v>#NAME?</v>
      </c>
      <c r="O131" s="377" t="e">
        <f ca="1">_xll.RiskPercentile(O$4,$A131)</f>
        <v>#NAME?</v>
      </c>
      <c r="P131" s="377" t="e">
        <f ca="1">_xll.RiskPercentile(P$4,$A131)</f>
        <v>#NAME?</v>
      </c>
      <c r="Q131" s="377" t="e">
        <f ca="1">_xll.RiskPercentile(Q$4,$A131)</f>
        <v>#NAME?</v>
      </c>
      <c r="R131" s="377" t="e">
        <f ca="1">_xll.RiskPercentile(R$4,$A131)</f>
        <v>#NAME?</v>
      </c>
      <c r="S131" s="377" t="e">
        <f ca="1">_xll.RiskPercentile(S$4,$A131)</f>
        <v>#NAME?</v>
      </c>
      <c r="T131" s="377" t="e">
        <f ca="1">_xll.RiskPercentile(T$4,$A131)</f>
        <v>#NAME?</v>
      </c>
      <c r="U131" s="377" t="e">
        <f ca="1">_xll.RiskPercentile(U$4,$A131)</f>
        <v>#NAME?</v>
      </c>
      <c r="V131" s="377" t="e">
        <f ca="1">_xll.RiskPercentile(V$4,$A131)</f>
        <v>#NAME?</v>
      </c>
      <c r="W131" s="377" t="e">
        <f ca="1">_xll.RiskPercentile(W$4,$A131)</f>
        <v>#NAME?</v>
      </c>
      <c r="X131" s="377" t="e">
        <f ca="1">_xll.RiskPercentile(X$4,$A131)</f>
        <v>#NAME?</v>
      </c>
      <c r="Y131" s="377" t="e">
        <f ca="1">_xll.RiskPercentile(Y$4,$A131)</f>
        <v>#NAME?</v>
      </c>
      <c r="Z131" s="377" t="e">
        <f ca="1">_xll.RiskPercentile(Z$4,$A131)</f>
        <v>#NAME?</v>
      </c>
      <c r="AA131" s="377" t="e">
        <f ca="1">_xll.RiskPercentile(AA$4,$A131)</f>
        <v>#NAME?</v>
      </c>
      <c r="AB131" s="377" t="e">
        <f ca="1">_xll.RiskPercentile(AB$4,$A131)</f>
        <v>#NAME?</v>
      </c>
      <c r="AC131" s="377" t="e">
        <f ca="1">_xll.RiskPercentile(AC$4,$A131)</f>
        <v>#NAME?</v>
      </c>
    </row>
    <row r="132" spans="1:29" x14ac:dyDescent="0.25">
      <c r="A132" s="376">
        <v>0.58500000000000041</v>
      </c>
      <c r="C132" s="377" t="e">
        <f ca="1">_xll.RiskPercentile(C$4,$A132)</f>
        <v>#NAME?</v>
      </c>
      <c r="D132" s="377" t="e">
        <f ca="1">_xll.RiskPercentile(D$4,$A132)</f>
        <v>#NAME?</v>
      </c>
      <c r="E132" s="377" t="e">
        <f ca="1">_xll.RiskPercentile(E$4,$A132)</f>
        <v>#NAME?</v>
      </c>
      <c r="F132" s="377" t="e">
        <f ca="1">_xll.RiskPercentile(F$4,$A132)</f>
        <v>#NAME?</v>
      </c>
      <c r="G132" s="377" t="e">
        <f ca="1">_xll.RiskPercentile(G$4,$A132)</f>
        <v>#NAME?</v>
      </c>
      <c r="H132" s="377" t="e">
        <f ca="1">_xll.RiskPercentile(H$4,$A132)</f>
        <v>#NAME?</v>
      </c>
      <c r="I132" s="377" t="e">
        <f ca="1">_xll.RiskPercentile(I$4,$A132)</f>
        <v>#NAME?</v>
      </c>
      <c r="J132" s="377" t="e">
        <f ca="1">_xll.RiskPercentile(J$4,$A132)</f>
        <v>#NAME?</v>
      </c>
      <c r="K132" s="377" t="e">
        <f ca="1">_xll.RiskPercentile(K$4,$A132)</f>
        <v>#NAME?</v>
      </c>
      <c r="L132" s="377" t="e">
        <f ca="1">_xll.RiskPercentile(L$4,$A132)</f>
        <v>#NAME?</v>
      </c>
      <c r="M132" s="377" t="e">
        <f ca="1">_xll.RiskPercentile(M$4,$A132)</f>
        <v>#NAME?</v>
      </c>
      <c r="N132" s="377" t="e">
        <f ca="1">_xll.RiskPercentile(N$4,$A132)</f>
        <v>#NAME?</v>
      </c>
      <c r="O132" s="377" t="e">
        <f ca="1">_xll.RiskPercentile(O$4,$A132)</f>
        <v>#NAME?</v>
      </c>
      <c r="P132" s="377" t="e">
        <f ca="1">_xll.RiskPercentile(P$4,$A132)</f>
        <v>#NAME?</v>
      </c>
      <c r="Q132" s="377" t="e">
        <f ca="1">_xll.RiskPercentile(Q$4,$A132)</f>
        <v>#NAME?</v>
      </c>
      <c r="R132" s="377" t="e">
        <f ca="1">_xll.RiskPercentile(R$4,$A132)</f>
        <v>#NAME?</v>
      </c>
      <c r="S132" s="377" t="e">
        <f ca="1">_xll.RiskPercentile(S$4,$A132)</f>
        <v>#NAME?</v>
      </c>
      <c r="T132" s="377" t="e">
        <f ca="1">_xll.RiskPercentile(T$4,$A132)</f>
        <v>#NAME?</v>
      </c>
      <c r="U132" s="377" t="e">
        <f ca="1">_xll.RiskPercentile(U$4,$A132)</f>
        <v>#NAME?</v>
      </c>
      <c r="V132" s="377" t="e">
        <f ca="1">_xll.RiskPercentile(V$4,$A132)</f>
        <v>#NAME?</v>
      </c>
      <c r="W132" s="377" t="e">
        <f ca="1">_xll.RiskPercentile(W$4,$A132)</f>
        <v>#NAME?</v>
      </c>
      <c r="X132" s="377" t="e">
        <f ca="1">_xll.RiskPercentile(X$4,$A132)</f>
        <v>#NAME?</v>
      </c>
      <c r="Y132" s="377" t="e">
        <f ca="1">_xll.RiskPercentile(Y$4,$A132)</f>
        <v>#NAME?</v>
      </c>
      <c r="Z132" s="377" t="e">
        <f ca="1">_xll.RiskPercentile(Z$4,$A132)</f>
        <v>#NAME?</v>
      </c>
      <c r="AA132" s="377" t="e">
        <f ca="1">_xll.RiskPercentile(AA$4,$A132)</f>
        <v>#NAME?</v>
      </c>
      <c r="AB132" s="377" t="e">
        <f ca="1">_xll.RiskPercentile(AB$4,$A132)</f>
        <v>#NAME?</v>
      </c>
      <c r="AC132" s="377" t="e">
        <f ca="1">_xll.RiskPercentile(AC$4,$A132)</f>
        <v>#NAME?</v>
      </c>
    </row>
    <row r="133" spans="1:29" x14ac:dyDescent="0.25">
      <c r="A133" s="376">
        <v>0.59000000000000041</v>
      </c>
      <c r="C133" s="377" t="e">
        <f ca="1">_xll.RiskPercentile(C$4,$A133)</f>
        <v>#NAME?</v>
      </c>
      <c r="D133" s="377" t="e">
        <f ca="1">_xll.RiskPercentile(D$4,$A133)</f>
        <v>#NAME?</v>
      </c>
      <c r="E133" s="377" t="e">
        <f ca="1">_xll.RiskPercentile(E$4,$A133)</f>
        <v>#NAME?</v>
      </c>
      <c r="F133" s="377" t="e">
        <f ca="1">_xll.RiskPercentile(F$4,$A133)</f>
        <v>#NAME?</v>
      </c>
      <c r="G133" s="377" t="e">
        <f ca="1">_xll.RiskPercentile(G$4,$A133)</f>
        <v>#NAME?</v>
      </c>
      <c r="H133" s="377" t="e">
        <f ca="1">_xll.RiskPercentile(H$4,$A133)</f>
        <v>#NAME?</v>
      </c>
      <c r="I133" s="377" t="e">
        <f ca="1">_xll.RiskPercentile(I$4,$A133)</f>
        <v>#NAME?</v>
      </c>
      <c r="J133" s="377" t="e">
        <f ca="1">_xll.RiskPercentile(J$4,$A133)</f>
        <v>#NAME?</v>
      </c>
      <c r="K133" s="377" t="e">
        <f ca="1">_xll.RiskPercentile(K$4,$A133)</f>
        <v>#NAME?</v>
      </c>
      <c r="L133" s="377" t="e">
        <f ca="1">_xll.RiskPercentile(L$4,$A133)</f>
        <v>#NAME?</v>
      </c>
      <c r="M133" s="377" t="e">
        <f ca="1">_xll.RiskPercentile(M$4,$A133)</f>
        <v>#NAME?</v>
      </c>
      <c r="N133" s="377" t="e">
        <f ca="1">_xll.RiskPercentile(N$4,$A133)</f>
        <v>#NAME?</v>
      </c>
      <c r="O133" s="377" t="e">
        <f ca="1">_xll.RiskPercentile(O$4,$A133)</f>
        <v>#NAME?</v>
      </c>
      <c r="P133" s="377" t="e">
        <f ca="1">_xll.RiskPercentile(P$4,$A133)</f>
        <v>#NAME?</v>
      </c>
      <c r="Q133" s="377" t="e">
        <f ca="1">_xll.RiskPercentile(Q$4,$A133)</f>
        <v>#NAME?</v>
      </c>
      <c r="R133" s="377" t="e">
        <f ca="1">_xll.RiskPercentile(R$4,$A133)</f>
        <v>#NAME?</v>
      </c>
      <c r="S133" s="377" t="e">
        <f ca="1">_xll.RiskPercentile(S$4,$A133)</f>
        <v>#NAME?</v>
      </c>
      <c r="T133" s="377" t="e">
        <f ca="1">_xll.RiskPercentile(T$4,$A133)</f>
        <v>#NAME?</v>
      </c>
      <c r="U133" s="377" t="e">
        <f ca="1">_xll.RiskPercentile(U$4,$A133)</f>
        <v>#NAME?</v>
      </c>
      <c r="V133" s="377" t="e">
        <f ca="1">_xll.RiskPercentile(V$4,$A133)</f>
        <v>#NAME?</v>
      </c>
      <c r="W133" s="377" t="e">
        <f ca="1">_xll.RiskPercentile(W$4,$A133)</f>
        <v>#NAME?</v>
      </c>
      <c r="X133" s="377" t="e">
        <f ca="1">_xll.RiskPercentile(X$4,$A133)</f>
        <v>#NAME?</v>
      </c>
      <c r="Y133" s="377" t="e">
        <f ca="1">_xll.RiskPercentile(Y$4,$A133)</f>
        <v>#NAME?</v>
      </c>
      <c r="Z133" s="377" t="e">
        <f ca="1">_xll.RiskPercentile(Z$4,$A133)</f>
        <v>#NAME?</v>
      </c>
      <c r="AA133" s="377" t="e">
        <f ca="1">_xll.RiskPercentile(AA$4,$A133)</f>
        <v>#NAME?</v>
      </c>
      <c r="AB133" s="377" t="e">
        <f ca="1">_xll.RiskPercentile(AB$4,$A133)</f>
        <v>#NAME?</v>
      </c>
      <c r="AC133" s="377" t="e">
        <f ca="1">_xll.RiskPercentile(AC$4,$A133)</f>
        <v>#NAME?</v>
      </c>
    </row>
    <row r="134" spans="1:29" x14ac:dyDescent="0.25">
      <c r="A134" s="376">
        <v>0.59500000000000042</v>
      </c>
      <c r="C134" s="377" t="e">
        <f ca="1">_xll.RiskPercentile(C$4,$A134)</f>
        <v>#NAME?</v>
      </c>
      <c r="D134" s="377" t="e">
        <f ca="1">_xll.RiskPercentile(D$4,$A134)</f>
        <v>#NAME?</v>
      </c>
      <c r="E134" s="377" t="e">
        <f ca="1">_xll.RiskPercentile(E$4,$A134)</f>
        <v>#NAME?</v>
      </c>
      <c r="F134" s="377" t="e">
        <f ca="1">_xll.RiskPercentile(F$4,$A134)</f>
        <v>#NAME?</v>
      </c>
      <c r="G134" s="377" t="e">
        <f ca="1">_xll.RiskPercentile(G$4,$A134)</f>
        <v>#NAME?</v>
      </c>
      <c r="H134" s="377" t="e">
        <f ca="1">_xll.RiskPercentile(H$4,$A134)</f>
        <v>#NAME?</v>
      </c>
      <c r="I134" s="377" t="e">
        <f ca="1">_xll.RiskPercentile(I$4,$A134)</f>
        <v>#NAME?</v>
      </c>
      <c r="J134" s="377" t="e">
        <f ca="1">_xll.RiskPercentile(J$4,$A134)</f>
        <v>#NAME?</v>
      </c>
      <c r="K134" s="377" t="e">
        <f ca="1">_xll.RiskPercentile(K$4,$A134)</f>
        <v>#NAME?</v>
      </c>
      <c r="L134" s="377" t="e">
        <f ca="1">_xll.RiskPercentile(L$4,$A134)</f>
        <v>#NAME?</v>
      </c>
      <c r="M134" s="377" t="e">
        <f ca="1">_xll.RiskPercentile(M$4,$A134)</f>
        <v>#NAME?</v>
      </c>
      <c r="N134" s="377" t="e">
        <f ca="1">_xll.RiskPercentile(N$4,$A134)</f>
        <v>#NAME?</v>
      </c>
      <c r="O134" s="377" t="e">
        <f ca="1">_xll.RiskPercentile(O$4,$A134)</f>
        <v>#NAME?</v>
      </c>
      <c r="P134" s="377" t="e">
        <f ca="1">_xll.RiskPercentile(P$4,$A134)</f>
        <v>#NAME?</v>
      </c>
      <c r="Q134" s="377" t="e">
        <f ca="1">_xll.RiskPercentile(Q$4,$A134)</f>
        <v>#NAME?</v>
      </c>
      <c r="R134" s="377" t="e">
        <f ca="1">_xll.RiskPercentile(R$4,$A134)</f>
        <v>#NAME?</v>
      </c>
      <c r="S134" s="377" t="e">
        <f ca="1">_xll.RiskPercentile(S$4,$A134)</f>
        <v>#NAME?</v>
      </c>
      <c r="T134" s="377" t="e">
        <f ca="1">_xll.RiskPercentile(T$4,$A134)</f>
        <v>#NAME?</v>
      </c>
      <c r="U134" s="377" t="e">
        <f ca="1">_xll.RiskPercentile(U$4,$A134)</f>
        <v>#NAME?</v>
      </c>
      <c r="V134" s="377" t="e">
        <f ca="1">_xll.RiskPercentile(V$4,$A134)</f>
        <v>#NAME?</v>
      </c>
      <c r="W134" s="377" t="e">
        <f ca="1">_xll.RiskPercentile(W$4,$A134)</f>
        <v>#NAME?</v>
      </c>
      <c r="X134" s="377" t="e">
        <f ca="1">_xll.RiskPercentile(X$4,$A134)</f>
        <v>#NAME?</v>
      </c>
      <c r="Y134" s="377" t="e">
        <f ca="1">_xll.RiskPercentile(Y$4,$A134)</f>
        <v>#NAME?</v>
      </c>
      <c r="Z134" s="377" t="e">
        <f ca="1">_xll.RiskPercentile(Z$4,$A134)</f>
        <v>#NAME?</v>
      </c>
      <c r="AA134" s="377" t="e">
        <f ca="1">_xll.RiskPercentile(AA$4,$A134)</f>
        <v>#NAME?</v>
      </c>
      <c r="AB134" s="377" t="e">
        <f ca="1">_xll.RiskPercentile(AB$4,$A134)</f>
        <v>#NAME?</v>
      </c>
      <c r="AC134" s="377" t="e">
        <f ca="1">_xll.RiskPercentile(AC$4,$A134)</f>
        <v>#NAME?</v>
      </c>
    </row>
    <row r="135" spans="1:29" x14ac:dyDescent="0.25">
      <c r="A135" s="376">
        <v>0.60000000000000042</v>
      </c>
      <c r="C135" s="377" t="e">
        <f ca="1">_xll.RiskPercentile(C$4,$A135)</f>
        <v>#NAME?</v>
      </c>
      <c r="D135" s="377" t="e">
        <f ca="1">_xll.RiskPercentile(D$4,$A135)</f>
        <v>#NAME?</v>
      </c>
      <c r="E135" s="377" t="e">
        <f ca="1">_xll.RiskPercentile(E$4,$A135)</f>
        <v>#NAME?</v>
      </c>
      <c r="F135" s="377" t="e">
        <f ca="1">_xll.RiskPercentile(F$4,$A135)</f>
        <v>#NAME?</v>
      </c>
      <c r="G135" s="377" t="e">
        <f ca="1">_xll.RiskPercentile(G$4,$A135)</f>
        <v>#NAME?</v>
      </c>
      <c r="H135" s="377" t="e">
        <f ca="1">_xll.RiskPercentile(H$4,$A135)</f>
        <v>#NAME?</v>
      </c>
      <c r="I135" s="377" t="e">
        <f ca="1">_xll.RiskPercentile(I$4,$A135)</f>
        <v>#NAME?</v>
      </c>
      <c r="J135" s="377" t="e">
        <f ca="1">_xll.RiskPercentile(J$4,$A135)</f>
        <v>#NAME?</v>
      </c>
      <c r="K135" s="377" t="e">
        <f ca="1">_xll.RiskPercentile(K$4,$A135)</f>
        <v>#NAME?</v>
      </c>
      <c r="L135" s="377" t="e">
        <f ca="1">_xll.RiskPercentile(L$4,$A135)</f>
        <v>#NAME?</v>
      </c>
      <c r="M135" s="377" t="e">
        <f ca="1">_xll.RiskPercentile(M$4,$A135)</f>
        <v>#NAME?</v>
      </c>
      <c r="N135" s="377" t="e">
        <f ca="1">_xll.RiskPercentile(N$4,$A135)</f>
        <v>#NAME?</v>
      </c>
      <c r="O135" s="377" t="e">
        <f ca="1">_xll.RiskPercentile(O$4,$A135)</f>
        <v>#NAME?</v>
      </c>
      <c r="P135" s="377" t="e">
        <f ca="1">_xll.RiskPercentile(P$4,$A135)</f>
        <v>#NAME?</v>
      </c>
      <c r="Q135" s="377" t="e">
        <f ca="1">_xll.RiskPercentile(Q$4,$A135)</f>
        <v>#NAME?</v>
      </c>
      <c r="R135" s="377" t="e">
        <f ca="1">_xll.RiskPercentile(R$4,$A135)</f>
        <v>#NAME?</v>
      </c>
      <c r="S135" s="377" t="e">
        <f ca="1">_xll.RiskPercentile(S$4,$A135)</f>
        <v>#NAME?</v>
      </c>
      <c r="T135" s="377" t="e">
        <f ca="1">_xll.RiskPercentile(T$4,$A135)</f>
        <v>#NAME?</v>
      </c>
      <c r="U135" s="377" t="e">
        <f ca="1">_xll.RiskPercentile(U$4,$A135)</f>
        <v>#NAME?</v>
      </c>
      <c r="V135" s="377" t="e">
        <f ca="1">_xll.RiskPercentile(V$4,$A135)</f>
        <v>#NAME?</v>
      </c>
      <c r="W135" s="377" t="e">
        <f ca="1">_xll.RiskPercentile(W$4,$A135)</f>
        <v>#NAME?</v>
      </c>
      <c r="X135" s="377" t="e">
        <f ca="1">_xll.RiskPercentile(X$4,$A135)</f>
        <v>#NAME?</v>
      </c>
      <c r="Y135" s="377" t="e">
        <f ca="1">_xll.RiskPercentile(Y$4,$A135)</f>
        <v>#NAME?</v>
      </c>
      <c r="Z135" s="377" t="e">
        <f ca="1">_xll.RiskPercentile(Z$4,$A135)</f>
        <v>#NAME?</v>
      </c>
      <c r="AA135" s="377" t="e">
        <f ca="1">_xll.RiskPercentile(AA$4,$A135)</f>
        <v>#NAME?</v>
      </c>
      <c r="AB135" s="377" t="e">
        <f ca="1">_xll.RiskPercentile(AB$4,$A135)</f>
        <v>#NAME?</v>
      </c>
      <c r="AC135" s="377" t="e">
        <f ca="1">_xll.RiskPercentile(AC$4,$A135)</f>
        <v>#NAME?</v>
      </c>
    </row>
    <row r="136" spans="1:29" x14ac:dyDescent="0.25">
      <c r="A136" s="376">
        <v>0.60500000000000043</v>
      </c>
      <c r="C136" s="377" t="e">
        <f ca="1">_xll.RiskPercentile(C$4,$A136)</f>
        <v>#NAME?</v>
      </c>
      <c r="D136" s="377" t="e">
        <f ca="1">_xll.RiskPercentile(D$4,$A136)</f>
        <v>#NAME?</v>
      </c>
      <c r="E136" s="377" t="e">
        <f ca="1">_xll.RiskPercentile(E$4,$A136)</f>
        <v>#NAME?</v>
      </c>
      <c r="F136" s="377" t="e">
        <f ca="1">_xll.RiskPercentile(F$4,$A136)</f>
        <v>#NAME?</v>
      </c>
      <c r="G136" s="377" t="e">
        <f ca="1">_xll.RiskPercentile(G$4,$A136)</f>
        <v>#NAME?</v>
      </c>
      <c r="H136" s="377" t="e">
        <f ca="1">_xll.RiskPercentile(H$4,$A136)</f>
        <v>#NAME?</v>
      </c>
      <c r="I136" s="377" t="e">
        <f ca="1">_xll.RiskPercentile(I$4,$A136)</f>
        <v>#NAME?</v>
      </c>
      <c r="J136" s="377" t="e">
        <f ca="1">_xll.RiskPercentile(J$4,$A136)</f>
        <v>#NAME?</v>
      </c>
      <c r="K136" s="377" t="e">
        <f ca="1">_xll.RiskPercentile(K$4,$A136)</f>
        <v>#NAME?</v>
      </c>
      <c r="L136" s="377" t="e">
        <f ca="1">_xll.RiskPercentile(L$4,$A136)</f>
        <v>#NAME?</v>
      </c>
      <c r="M136" s="377" t="e">
        <f ca="1">_xll.RiskPercentile(M$4,$A136)</f>
        <v>#NAME?</v>
      </c>
      <c r="N136" s="377" t="e">
        <f ca="1">_xll.RiskPercentile(N$4,$A136)</f>
        <v>#NAME?</v>
      </c>
      <c r="O136" s="377" t="e">
        <f ca="1">_xll.RiskPercentile(O$4,$A136)</f>
        <v>#NAME?</v>
      </c>
      <c r="P136" s="377" t="e">
        <f ca="1">_xll.RiskPercentile(P$4,$A136)</f>
        <v>#NAME?</v>
      </c>
      <c r="Q136" s="377" t="e">
        <f ca="1">_xll.RiskPercentile(Q$4,$A136)</f>
        <v>#NAME?</v>
      </c>
      <c r="R136" s="377" t="e">
        <f ca="1">_xll.RiskPercentile(R$4,$A136)</f>
        <v>#NAME?</v>
      </c>
      <c r="S136" s="377" t="e">
        <f ca="1">_xll.RiskPercentile(S$4,$A136)</f>
        <v>#NAME?</v>
      </c>
      <c r="T136" s="377" t="e">
        <f ca="1">_xll.RiskPercentile(T$4,$A136)</f>
        <v>#NAME?</v>
      </c>
      <c r="U136" s="377" t="e">
        <f ca="1">_xll.RiskPercentile(U$4,$A136)</f>
        <v>#NAME?</v>
      </c>
      <c r="V136" s="377" t="e">
        <f ca="1">_xll.RiskPercentile(V$4,$A136)</f>
        <v>#NAME?</v>
      </c>
      <c r="W136" s="377" t="e">
        <f ca="1">_xll.RiskPercentile(W$4,$A136)</f>
        <v>#NAME?</v>
      </c>
      <c r="X136" s="377" t="e">
        <f ca="1">_xll.RiskPercentile(X$4,$A136)</f>
        <v>#NAME?</v>
      </c>
      <c r="Y136" s="377" t="e">
        <f ca="1">_xll.RiskPercentile(Y$4,$A136)</f>
        <v>#NAME?</v>
      </c>
      <c r="Z136" s="377" t="e">
        <f ca="1">_xll.RiskPercentile(Z$4,$A136)</f>
        <v>#NAME?</v>
      </c>
      <c r="AA136" s="377" t="e">
        <f ca="1">_xll.RiskPercentile(AA$4,$A136)</f>
        <v>#NAME?</v>
      </c>
      <c r="AB136" s="377" t="e">
        <f ca="1">_xll.RiskPercentile(AB$4,$A136)</f>
        <v>#NAME?</v>
      </c>
      <c r="AC136" s="377" t="e">
        <f ca="1">_xll.RiskPercentile(AC$4,$A136)</f>
        <v>#NAME?</v>
      </c>
    </row>
    <row r="137" spans="1:29" x14ac:dyDescent="0.25">
      <c r="A137" s="376">
        <v>0.61000000000000043</v>
      </c>
      <c r="C137" s="377" t="e">
        <f ca="1">_xll.RiskPercentile(C$4,$A137)</f>
        <v>#NAME?</v>
      </c>
      <c r="D137" s="377" t="e">
        <f ca="1">_xll.RiskPercentile(D$4,$A137)</f>
        <v>#NAME?</v>
      </c>
      <c r="E137" s="377" t="e">
        <f ca="1">_xll.RiskPercentile(E$4,$A137)</f>
        <v>#NAME?</v>
      </c>
      <c r="F137" s="377" t="e">
        <f ca="1">_xll.RiskPercentile(F$4,$A137)</f>
        <v>#NAME?</v>
      </c>
      <c r="G137" s="377" t="e">
        <f ca="1">_xll.RiskPercentile(G$4,$A137)</f>
        <v>#NAME?</v>
      </c>
      <c r="H137" s="377" t="e">
        <f ca="1">_xll.RiskPercentile(H$4,$A137)</f>
        <v>#NAME?</v>
      </c>
      <c r="I137" s="377" t="e">
        <f ca="1">_xll.RiskPercentile(I$4,$A137)</f>
        <v>#NAME?</v>
      </c>
      <c r="J137" s="377" t="e">
        <f ca="1">_xll.RiskPercentile(J$4,$A137)</f>
        <v>#NAME?</v>
      </c>
      <c r="K137" s="377" t="e">
        <f ca="1">_xll.RiskPercentile(K$4,$A137)</f>
        <v>#NAME?</v>
      </c>
      <c r="L137" s="377" t="e">
        <f ca="1">_xll.RiskPercentile(L$4,$A137)</f>
        <v>#NAME?</v>
      </c>
      <c r="M137" s="377" t="e">
        <f ca="1">_xll.RiskPercentile(M$4,$A137)</f>
        <v>#NAME?</v>
      </c>
      <c r="N137" s="377" t="e">
        <f ca="1">_xll.RiskPercentile(N$4,$A137)</f>
        <v>#NAME?</v>
      </c>
      <c r="O137" s="377" t="e">
        <f ca="1">_xll.RiskPercentile(O$4,$A137)</f>
        <v>#NAME?</v>
      </c>
      <c r="P137" s="377" t="e">
        <f ca="1">_xll.RiskPercentile(P$4,$A137)</f>
        <v>#NAME?</v>
      </c>
      <c r="Q137" s="377" t="e">
        <f ca="1">_xll.RiskPercentile(Q$4,$A137)</f>
        <v>#NAME?</v>
      </c>
      <c r="R137" s="377" t="e">
        <f ca="1">_xll.RiskPercentile(R$4,$A137)</f>
        <v>#NAME?</v>
      </c>
      <c r="S137" s="377" t="e">
        <f ca="1">_xll.RiskPercentile(S$4,$A137)</f>
        <v>#NAME?</v>
      </c>
      <c r="T137" s="377" t="e">
        <f ca="1">_xll.RiskPercentile(T$4,$A137)</f>
        <v>#NAME?</v>
      </c>
      <c r="U137" s="377" t="e">
        <f ca="1">_xll.RiskPercentile(U$4,$A137)</f>
        <v>#NAME?</v>
      </c>
      <c r="V137" s="377" t="e">
        <f ca="1">_xll.RiskPercentile(V$4,$A137)</f>
        <v>#NAME?</v>
      </c>
      <c r="W137" s="377" t="e">
        <f ca="1">_xll.RiskPercentile(W$4,$A137)</f>
        <v>#NAME?</v>
      </c>
      <c r="X137" s="377" t="e">
        <f ca="1">_xll.RiskPercentile(X$4,$A137)</f>
        <v>#NAME?</v>
      </c>
      <c r="Y137" s="377" t="e">
        <f ca="1">_xll.RiskPercentile(Y$4,$A137)</f>
        <v>#NAME?</v>
      </c>
      <c r="Z137" s="377" t="e">
        <f ca="1">_xll.RiskPercentile(Z$4,$A137)</f>
        <v>#NAME?</v>
      </c>
      <c r="AA137" s="377" t="e">
        <f ca="1">_xll.RiskPercentile(AA$4,$A137)</f>
        <v>#NAME?</v>
      </c>
      <c r="AB137" s="377" t="e">
        <f ca="1">_xll.RiskPercentile(AB$4,$A137)</f>
        <v>#NAME?</v>
      </c>
      <c r="AC137" s="377" t="e">
        <f ca="1">_xll.RiskPercentile(AC$4,$A137)</f>
        <v>#NAME?</v>
      </c>
    </row>
    <row r="138" spans="1:29" x14ac:dyDescent="0.25">
      <c r="A138" s="376">
        <v>0.61500000000000044</v>
      </c>
      <c r="C138" s="377" t="e">
        <f ca="1">_xll.RiskPercentile(C$4,$A138)</f>
        <v>#NAME?</v>
      </c>
      <c r="D138" s="377" t="e">
        <f ca="1">_xll.RiskPercentile(D$4,$A138)</f>
        <v>#NAME?</v>
      </c>
      <c r="E138" s="377" t="e">
        <f ca="1">_xll.RiskPercentile(E$4,$A138)</f>
        <v>#NAME?</v>
      </c>
      <c r="F138" s="377" t="e">
        <f ca="1">_xll.RiskPercentile(F$4,$A138)</f>
        <v>#NAME?</v>
      </c>
      <c r="G138" s="377" t="e">
        <f ca="1">_xll.RiskPercentile(G$4,$A138)</f>
        <v>#NAME?</v>
      </c>
      <c r="H138" s="377" t="e">
        <f ca="1">_xll.RiskPercentile(H$4,$A138)</f>
        <v>#NAME?</v>
      </c>
      <c r="I138" s="377" t="e">
        <f ca="1">_xll.RiskPercentile(I$4,$A138)</f>
        <v>#NAME?</v>
      </c>
      <c r="J138" s="377" t="e">
        <f ca="1">_xll.RiskPercentile(J$4,$A138)</f>
        <v>#NAME?</v>
      </c>
      <c r="K138" s="377" t="e">
        <f ca="1">_xll.RiskPercentile(K$4,$A138)</f>
        <v>#NAME?</v>
      </c>
      <c r="L138" s="377" t="e">
        <f ca="1">_xll.RiskPercentile(L$4,$A138)</f>
        <v>#NAME?</v>
      </c>
      <c r="M138" s="377" t="e">
        <f ca="1">_xll.RiskPercentile(M$4,$A138)</f>
        <v>#NAME?</v>
      </c>
      <c r="N138" s="377" t="e">
        <f ca="1">_xll.RiskPercentile(N$4,$A138)</f>
        <v>#NAME?</v>
      </c>
      <c r="O138" s="377" t="e">
        <f ca="1">_xll.RiskPercentile(O$4,$A138)</f>
        <v>#NAME?</v>
      </c>
      <c r="P138" s="377" t="e">
        <f ca="1">_xll.RiskPercentile(P$4,$A138)</f>
        <v>#NAME?</v>
      </c>
      <c r="Q138" s="377" t="e">
        <f ca="1">_xll.RiskPercentile(Q$4,$A138)</f>
        <v>#NAME?</v>
      </c>
      <c r="R138" s="377" t="e">
        <f ca="1">_xll.RiskPercentile(R$4,$A138)</f>
        <v>#NAME?</v>
      </c>
      <c r="S138" s="377" t="e">
        <f ca="1">_xll.RiskPercentile(S$4,$A138)</f>
        <v>#NAME?</v>
      </c>
      <c r="T138" s="377" t="e">
        <f ca="1">_xll.RiskPercentile(T$4,$A138)</f>
        <v>#NAME?</v>
      </c>
      <c r="U138" s="377" t="e">
        <f ca="1">_xll.RiskPercentile(U$4,$A138)</f>
        <v>#NAME?</v>
      </c>
      <c r="V138" s="377" t="e">
        <f ca="1">_xll.RiskPercentile(V$4,$A138)</f>
        <v>#NAME?</v>
      </c>
      <c r="W138" s="377" t="e">
        <f ca="1">_xll.RiskPercentile(W$4,$A138)</f>
        <v>#NAME?</v>
      </c>
      <c r="X138" s="377" t="e">
        <f ca="1">_xll.RiskPercentile(X$4,$A138)</f>
        <v>#NAME?</v>
      </c>
      <c r="Y138" s="377" t="e">
        <f ca="1">_xll.RiskPercentile(Y$4,$A138)</f>
        <v>#NAME?</v>
      </c>
      <c r="Z138" s="377" t="e">
        <f ca="1">_xll.RiskPercentile(Z$4,$A138)</f>
        <v>#NAME?</v>
      </c>
      <c r="AA138" s="377" t="e">
        <f ca="1">_xll.RiskPercentile(AA$4,$A138)</f>
        <v>#NAME?</v>
      </c>
      <c r="AB138" s="377" t="e">
        <f ca="1">_xll.RiskPercentile(AB$4,$A138)</f>
        <v>#NAME?</v>
      </c>
      <c r="AC138" s="377" t="e">
        <f ca="1">_xll.RiskPercentile(AC$4,$A138)</f>
        <v>#NAME?</v>
      </c>
    </row>
    <row r="139" spans="1:29" x14ac:dyDescent="0.25">
      <c r="A139" s="376">
        <v>0.62000000000000044</v>
      </c>
      <c r="C139" s="377" t="e">
        <f ca="1">_xll.RiskPercentile(C$4,$A139)</f>
        <v>#NAME?</v>
      </c>
      <c r="D139" s="377" t="e">
        <f ca="1">_xll.RiskPercentile(D$4,$A139)</f>
        <v>#NAME?</v>
      </c>
      <c r="E139" s="377" t="e">
        <f ca="1">_xll.RiskPercentile(E$4,$A139)</f>
        <v>#NAME?</v>
      </c>
      <c r="F139" s="377" t="e">
        <f ca="1">_xll.RiskPercentile(F$4,$A139)</f>
        <v>#NAME?</v>
      </c>
      <c r="G139" s="377" t="e">
        <f ca="1">_xll.RiskPercentile(G$4,$A139)</f>
        <v>#NAME?</v>
      </c>
      <c r="H139" s="377" t="e">
        <f ca="1">_xll.RiskPercentile(H$4,$A139)</f>
        <v>#NAME?</v>
      </c>
      <c r="I139" s="377" t="e">
        <f ca="1">_xll.RiskPercentile(I$4,$A139)</f>
        <v>#NAME?</v>
      </c>
      <c r="J139" s="377" t="e">
        <f ca="1">_xll.RiskPercentile(J$4,$A139)</f>
        <v>#NAME?</v>
      </c>
      <c r="K139" s="377" t="e">
        <f ca="1">_xll.RiskPercentile(K$4,$A139)</f>
        <v>#NAME?</v>
      </c>
      <c r="L139" s="377" t="e">
        <f ca="1">_xll.RiskPercentile(L$4,$A139)</f>
        <v>#NAME?</v>
      </c>
      <c r="M139" s="377" t="e">
        <f ca="1">_xll.RiskPercentile(M$4,$A139)</f>
        <v>#NAME?</v>
      </c>
      <c r="N139" s="377" t="e">
        <f ca="1">_xll.RiskPercentile(N$4,$A139)</f>
        <v>#NAME?</v>
      </c>
      <c r="O139" s="377" t="e">
        <f ca="1">_xll.RiskPercentile(O$4,$A139)</f>
        <v>#NAME?</v>
      </c>
      <c r="P139" s="377" t="e">
        <f ca="1">_xll.RiskPercentile(P$4,$A139)</f>
        <v>#NAME?</v>
      </c>
      <c r="Q139" s="377" t="e">
        <f ca="1">_xll.RiskPercentile(Q$4,$A139)</f>
        <v>#NAME?</v>
      </c>
      <c r="R139" s="377" t="e">
        <f ca="1">_xll.RiskPercentile(R$4,$A139)</f>
        <v>#NAME?</v>
      </c>
      <c r="S139" s="377" t="e">
        <f ca="1">_xll.RiskPercentile(S$4,$A139)</f>
        <v>#NAME?</v>
      </c>
      <c r="T139" s="377" t="e">
        <f ca="1">_xll.RiskPercentile(T$4,$A139)</f>
        <v>#NAME?</v>
      </c>
      <c r="U139" s="377" t="e">
        <f ca="1">_xll.RiskPercentile(U$4,$A139)</f>
        <v>#NAME?</v>
      </c>
      <c r="V139" s="377" t="e">
        <f ca="1">_xll.RiskPercentile(V$4,$A139)</f>
        <v>#NAME?</v>
      </c>
      <c r="W139" s="377" t="e">
        <f ca="1">_xll.RiskPercentile(W$4,$A139)</f>
        <v>#NAME?</v>
      </c>
      <c r="X139" s="377" t="e">
        <f ca="1">_xll.RiskPercentile(X$4,$A139)</f>
        <v>#NAME?</v>
      </c>
      <c r="Y139" s="377" t="e">
        <f ca="1">_xll.RiskPercentile(Y$4,$A139)</f>
        <v>#NAME?</v>
      </c>
      <c r="Z139" s="377" t="e">
        <f ca="1">_xll.RiskPercentile(Z$4,$A139)</f>
        <v>#NAME?</v>
      </c>
      <c r="AA139" s="377" t="e">
        <f ca="1">_xll.RiskPercentile(AA$4,$A139)</f>
        <v>#NAME?</v>
      </c>
      <c r="AB139" s="377" t="e">
        <f ca="1">_xll.RiskPercentile(AB$4,$A139)</f>
        <v>#NAME?</v>
      </c>
      <c r="AC139" s="377" t="e">
        <f ca="1">_xll.RiskPercentile(AC$4,$A139)</f>
        <v>#NAME?</v>
      </c>
    </row>
    <row r="140" spans="1:29" x14ac:dyDescent="0.25">
      <c r="A140" s="376">
        <v>0.62500000000000044</v>
      </c>
      <c r="C140" s="377" t="e">
        <f ca="1">_xll.RiskPercentile(C$4,$A140)</f>
        <v>#NAME?</v>
      </c>
      <c r="D140" s="377" t="e">
        <f ca="1">_xll.RiskPercentile(D$4,$A140)</f>
        <v>#NAME?</v>
      </c>
      <c r="E140" s="377" t="e">
        <f ca="1">_xll.RiskPercentile(E$4,$A140)</f>
        <v>#NAME?</v>
      </c>
      <c r="F140" s="377" t="e">
        <f ca="1">_xll.RiskPercentile(F$4,$A140)</f>
        <v>#NAME?</v>
      </c>
      <c r="G140" s="377" t="e">
        <f ca="1">_xll.RiskPercentile(G$4,$A140)</f>
        <v>#NAME?</v>
      </c>
      <c r="H140" s="377" t="e">
        <f ca="1">_xll.RiskPercentile(H$4,$A140)</f>
        <v>#NAME?</v>
      </c>
      <c r="I140" s="377" t="e">
        <f ca="1">_xll.RiskPercentile(I$4,$A140)</f>
        <v>#NAME?</v>
      </c>
      <c r="J140" s="377" t="e">
        <f ca="1">_xll.RiskPercentile(J$4,$A140)</f>
        <v>#NAME?</v>
      </c>
      <c r="K140" s="377" t="e">
        <f ca="1">_xll.RiskPercentile(K$4,$A140)</f>
        <v>#NAME?</v>
      </c>
      <c r="L140" s="377" t="e">
        <f ca="1">_xll.RiskPercentile(L$4,$A140)</f>
        <v>#NAME?</v>
      </c>
      <c r="M140" s="377" t="e">
        <f ca="1">_xll.RiskPercentile(M$4,$A140)</f>
        <v>#NAME?</v>
      </c>
      <c r="N140" s="377" t="e">
        <f ca="1">_xll.RiskPercentile(N$4,$A140)</f>
        <v>#NAME?</v>
      </c>
      <c r="O140" s="377" t="e">
        <f ca="1">_xll.RiskPercentile(O$4,$A140)</f>
        <v>#NAME?</v>
      </c>
      <c r="P140" s="377" t="e">
        <f ca="1">_xll.RiskPercentile(P$4,$A140)</f>
        <v>#NAME?</v>
      </c>
      <c r="Q140" s="377" t="e">
        <f ca="1">_xll.RiskPercentile(Q$4,$A140)</f>
        <v>#NAME?</v>
      </c>
      <c r="R140" s="377" t="e">
        <f ca="1">_xll.RiskPercentile(R$4,$A140)</f>
        <v>#NAME?</v>
      </c>
      <c r="S140" s="377" t="e">
        <f ca="1">_xll.RiskPercentile(S$4,$A140)</f>
        <v>#NAME?</v>
      </c>
      <c r="T140" s="377" t="e">
        <f ca="1">_xll.RiskPercentile(T$4,$A140)</f>
        <v>#NAME?</v>
      </c>
      <c r="U140" s="377" t="e">
        <f ca="1">_xll.RiskPercentile(U$4,$A140)</f>
        <v>#NAME?</v>
      </c>
      <c r="V140" s="377" t="e">
        <f ca="1">_xll.RiskPercentile(V$4,$A140)</f>
        <v>#NAME?</v>
      </c>
      <c r="W140" s="377" t="e">
        <f ca="1">_xll.RiskPercentile(W$4,$A140)</f>
        <v>#NAME?</v>
      </c>
      <c r="X140" s="377" t="e">
        <f ca="1">_xll.RiskPercentile(X$4,$A140)</f>
        <v>#NAME?</v>
      </c>
      <c r="Y140" s="377" t="e">
        <f ca="1">_xll.RiskPercentile(Y$4,$A140)</f>
        <v>#NAME?</v>
      </c>
      <c r="Z140" s="377" t="e">
        <f ca="1">_xll.RiskPercentile(Z$4,$A140)</f>
        <v>#NAME?</v>
      </c>
      <c r="AA140" s="377" t="e">
        <f ca="1">_xll.RiskPercentile(AA$4,$A140)</f>
        <v>#NAME?</v>
      </c>
      <c r="AB140" s="377" t="e">
        <f ca="1">_xll.RiskPercentile(AB$4,$A140)</f>
        <v>#NAME?</v>
      </c>
      <c r="AC140" s="377" t="e">
        <f ca="1">_xll.RiskPercentile(AC$4,$A140)</f>
        <v>#NAME?</v>
      </c>
    </row>
    <row r="141" spans="1:29" x14ac:dyDescent="0.25">
      <c r="A141" s="376">
        <v>0.63000000000000045</v>
      </c>
      <c r="C141" s="377" t="e">
        <f ca="1">_xll.RiskPercentile(C$4,$A141)</f>
        <v>#NAME?</v>
      </c>
      <c r="D141" s="377" t="e">
        <f ca="1">_xll.RiskPercentile(D$4,$A141)</f>
        <v>#NAME?</v>
      </c>
      <c r="E141" s="377" t="e">
        <f ca="1">_xll.RiskPercentile(E$4,$A141)</f>
        <v>#NAME?</v>
      </c>
      <c r="F141" s="377" t="e">
        <f ca="1">_xll.RiskPercentile(F$4,$A141)</f>
        <v>#NAME?</v>
      </c>
      <c r="G141" s="377" t="e">
        <f ca="1">_xll.RiskPercentile(G$4,$A141)</f>
        <v>#NAME?</v>
      </c>
      <c r="H141" s="377" t="e">
        <f ca="1">_xll.RiskPercentile(H$4,$A141)</f>
        <v>#NAME?</v>
      </c>
      <c r="I141" s="377" t="e">
        <f ca="1">_xll.RiskPercentile(I$4,$A141)</f>
        <v>#NAME?</v>
      </c>
      <c r="J141" s="377" t="e">
        <f ca="1">_xll.RiskPercentile(J$4,$A141)</f>
        <v>#NAME?</v>
      </c>
      <c r="K141" s="377" t="e">
        <f ca="1">_xll.RiskPercentile(K$4,$A141)</f>
        <v>#NAME?</v>
      </c>
      <c r="L141" s="377" t="e">
        <f ca="1">_xll.RiskPercentile(L$4,$A141)</f>
        <v>#NAME?</v>
      </c>
      <c r="M141" s="377" t="e">
        <f ca="1">_xll.RiskPercentile(M$4,$A141)</f>
        <v>#NAME?</v>
      </c>
      <c r="N141" s="377" t="e">
        <f ca="1">_xll.RiskPercentile(N$4,$A141)</f>
        <v>#NAME?</v>
      </c>
      <c r="O141" s="377" t="e">
        <f ca="1">_xll.RiskPercentile(O$4,$A141)</f>
        <v>#NAME?</v>
      </c>
      <c r="P141" s="377" t="e">
        <f ca="1">_xll.RiskPercentile(P$4,$A141)</f>
        <v>#NAME?</v>
      </c>
      <c r="Q141" s="377" t="e">
        <f ca="1">_xll.RiskPercentile(Q$4,$A141)</f>
        <v>#NAME?</v>
      </c>
      <c r="R141" s="377" t="e">
        <f ca="1">_xll.RiskPercentile(R$4,$A141)</f>
        <v>#NAME?</v>
      </c>
      <c r="S141" s="377" t="e">
        <f ca="1">_xll.RiskPercentile(S$4,$A141)</f>
        <v>#NAME?</v>
      </c>
      <c r="T141" s="377" t="e">
        <f ca="1">_xll.RiskPercentile(T$4,$A141)</f>
        <v>#NAME?</v>
      </c>
      <c r="U141" s="377" t="e">
        <f ca="1">_xll.RiskPercentile(U$4,$A141)</f>
        <v>#NAME?</v>
      </c>
      <c r="V141" s="377" t="e">
        <f ca="1">_xll.RiskPercentile(V$4,$A141)</f>
        <v>#NAME?</v>
      </c>
      <c r="W141" s="377" t="e">
        <f ca="1">_xll.RiskPercentile(W$4,$A141)</f>
        <v>#NAME?</v>
      </c>
      <c r="X141" s="377" t="e">
        <f ca="1">_xll.RiskPercentile(X$4,$A141)</f>
        <v>#NAME?</v>
      </c>
      <c r="Y141" s="377" t="e">
        <f ca="1">_xll.RiskPercentile(Y$4,$A141)</f>
        <v>#NAME?</v>
      </c>
      <c r="Z141" s="377" t="e">
        <f ca="1">_xll.RiskPercentile(Z$4,$A141)</f>
        <v>#NAME?</v>
      </c>
      <c r="AA141" s="377" t="e">
        <f ca="1">_xll.RiskPercentile(AA$4,$A141)</f>
        <v>#NAME?</v>
      </c>
      <c r="AB141" s="377" t="e">
        <f ca="1">_xll.RiskPercentile(AB$4,$A141)</f>
        <v>#NAME?</v>
      </c>
      <c r="AC141" s="377" t="e">
        <f ca="1">_xll.RiskPercentile(AC$4,$A141)</f>
        <v>#NAME?</v>
      </c>
    </row>
    <row r="142" spans="1:29" x14ac:dyDescent="0.25">
      <c r="A142" s="376">
        <v>0.63500000000000045</v>
      </c>
      <c r="C142" s="377" t="e">
        <f ca="1">_xll.RiskPercentile(C$4,$A142)</f>
        <v>#NAME?</v>
      </c>
      <c r="D142" s="377" t="e">
        <f ca="1">_xll.RiskPercentile(D$4,$A142)</f>
        <v>#NAME?</v>
      </c>
      <c r="E142" s="377" t="e">
        <f ca="1">_xll.RiskPercentile(E$4,$A142)</f>
        <v>#NAME?</v>
      </c>
      <c r="F142" s="377" t="e">
        <f ca="1">_xll.RiskPercentile(F$4,$A142)</f>
        <v>#NAME?</v>
      </c>
      <c r="G142" s="377" t="e">
        <f ca="1">_xll.RiskPercentile(G$4,$A142)</f>
        <v>#NAME?</v>
      </c>
      <c r="H142" s="377" t="e">
        <f ca="1">_xll.RiskPercentile(H$4,$A142)</f>
        <v>#NAME?</v>
      </c>
      <c r="I142" s="377" t="e">
        <f ca="1">_xll.RiskPercentile(I$4,$A142)</f>
        <v>#NAME?</v>
      </c>
      <c r="J142" s="377" t="e">
        <f ca="1">_xll.RiskPercentile(J$4,$A142)</f>
        <v>#NAME?</v>
      </c>
      <c r="K142" s="377" t="e">
        <f ca="1">_xll.RiskPercentile(K$4,$A142)</f>
        <v>#NAME?</v>
      </c>
      <c r="L142" s="377" t="e">
        <f ca="1">_xll.RiskPercentile(L$4,$A142)</f>
        <v>#NAME?</v>
      </c>
      <c r="M142" s="377" t="e">
        <f ca="1">_xll.RiskPercentile(M$4,$A142)</f>
        <v>#NAME?</v>
      </c>
      <c r="N142" s="377" t="e">
        <f ca="1">_xll.RiskPercentile(N$4,$A142)</f>
        <v>#NAME?</v>
      </c>
      <c r="O142" s="377" t="e">
        <f ca="1">_xll.RiskPercentile(O$4,$A142)</f>
        <v>#NAME?</v>
      </c>
      <c r="P142" s="377" t="e">
        <f ca="1">_xll.RiskPercentile(P$4,$A142)</f>
        <v>#NAME?</v>
      </c>
      <c r="Q142" s="377" t="e">
        <f ca="1">_xll.RiskPercentile(Q$4,$A142)</f>
        <v>#NAME?</v>
      </c>
      <c r="R142" s="377" t="e">
        <f ca="1">_xll.RiskPercentile(R$4,$A142)</f>
        <v>#NAME?</v>
      </c>
      <c r="S142" s="377" t="e">
        <f ca="1">_xll.RiskPercentile(S$4,$A142)</f>
        <v>#NAME?</v>
      </c>
      <c r="T142" s="377" t="e">
        <f ca="1">_xll.RiskPercentile(T$4,$A142)</f>
        <v>#NAME?</v>
      </c>
      <c r="U142" s="377" t="e">
        <f ca="1">_xll.RiskPercentile(U$4,$A142)</f>
        <v>#NAME?</v>
      </c>
      <c r="V142" s="377" t="e">
        <f ca="1">_xll.RiskPercentile(V$4,$A142)</f>
        <v>#NAME?</v>
      </c>
      <c r="W142" s="377" t="e">
        <f ca="1">_xll.RiskPercentile(W$4,$A142)</f>
        <v>#NAME?</v>
      </c>
      <c r="X142" s="377" t="e">
        <f ca="1">_xll.RiskPercentile(X$4,$A142)</f>
        <v>#NAME?</v>
      </c>
      <c r="Y142" s="377" t="e">
        <f ca="1">_xll.RiskPercentile(Y$4,$A142)</f>
        <v>#NAME?</v>
      </c>
      <c r="Z142" s="377" t="e">
        <f ca="1">_xll.RiskPercentile(Z$4,$A142)</f>
        <v>#NAME?</v>
      </c>
      <c r="AA142" s="377" t="e">
        <f ca="1">_xll.RiskPercentile(AA$4,$A142)</f>
        <v>#NAME?</v>
      </c>
      <c r="AB142" s="377" t="e">
        <f ca="1">_xll.RiskPercentile(AB$4,$A142)</f>
        <v>#NAME?</v>
      </c>
      <c r="AC142" s="377" t="e">
        <f ca="1">_xll.RiskPercentile(AC$4,$A142)</f>
        <v>#NAME?</v>
      </c>
    </row>
    <row r="143" spans="1:29" x14ac:dyDescent="0.25">
      <c r="A143" s="376">
        <v>0.64000000000000046</v>
      </c>
      <c r="C143" s="377" t="e">
        <f ca="1">_xll.RiskPercentile(C$4,$A143)</f>
        <v>#NAME?</v>
      </c>
      <c r="D143" s="377" t="e">
        <f ca="1">_xll.RiskPercentile(D$4,$A143)</f>
        <v>#NAME?</v>
      </c>
      <c r="E143" s="377" t="e">
        <f ca="1">_xll.RiskPercentile(E$4,$A143)</f>
        <v>#NAME?</v>
      </c>
      <c r="F143" s="377" t="e">
        <f ca="1">_xll.RiskPercentile(F$4,$A143)</f>
        <v>#NAME?</v>
      </c>
      <c r="G143" s="377" t="e">
        <f ca="1">_xll.RiskPercentile(G$4,$A143)</f>
        <v>#NAME?</v>
      </c>
      <c r="H143" s="377" t="e">
        <f ca="1">_xll.RiskPercentile(H$4,$A143)</f>
        <v>#NAME?</v>
      </c>
      <c r="I143" s="377" t="e">
        <f ca="1">_xll.RiskPercentile(I$4,$A143)</f>
        <v>#NAME?</v>
      </c>
      <c r="J143" s="377" t="e">
        <f ca="1">_xll.RiskPercentile(J$4,$A143)</f>
        <v>#NAME?</v>
      </c>
      <c r="K143" s="377" t="e">
        <f ca="1">_xll.RiskPercentile(K$4,$A143)</f>
        <v>#NAME?</v>
      </c>
      <c r="L143" s="377" t="e">
        <f ca="1">_xll.RiskPercentile(L$4,$A143)</f>
        <v>#NAME?</v>
      </c>
      <c r="M143" s="377" t="e">
        <f ca="1">_xll.RiskPercentile(M$4,$A143)</f>
        <v>#NAME?</v>
      </c>
      <c r="N143" s="377" t="e">
        <f ca="1">_xll.RiskPercentile(N$4,$A143)</f>
        <v>#NAME?</v>
      </c>
      <c r="O143" s="377" t="e">
        <f ca="1">_xll.RiskPercentile(O$4,$A143)</f>
        <v>#NAME?</v>
      </c>
      <c r="P143" s="377" t="e">
        <f ca="1">_xll.RiskPercentile(P$4,$A143)</f>
        <v>#NAME?</v>
      </c>
      <c r="Q143" s="377" t="e">
        <f ca="1">_xll.RiskPercentile(Q$4,$A143)</f>
        <v>#NAME?</v>
      </c>
      <c r="R143" s="377" t="e">
        <f ca="1">_xll.RiskPercentile(R$4,$A143)</f>
        <v>#NAME?</v>
      </c>
      <c r="S143" s="377" t="e">
        <f ca="1">_xll.RiskPercentile(S$4,$A143)</f>
        <v>#NAME?</v>
      </c>
      <c r="T143" s="377" t="e">
        <f ca="1">_xll.RiskPercentile(T$4,$A143)</f>
        <v>#NAME?</v>
      </c>
      <c r="U143" s="377" t="e">
        <f ca="1">_xll.RiskPercentile(U$4,$A143)</f>
        <v>#NAME?</v>
      </c>
      <c r="V143" s="377" t="e">
        <f ca="1">_xll.RiskPercentile(V$4,$A143)</f>
        <v>#NAME?</v>
      </c>
      <c r="W143" s="377" t="e">
        <f ca="1">_xll.RiskPercentile(W$4,$A143)</f>
        <v>#NAME?</v>
      </c>
      <c r="X143" s="377" t="e">
        <f ca="1">_xll.RiskPercentile(X$4,$A143)</f>
        <v>#NAME?</v>
      </c>
      <c r="Y143" s="377" t="e">
        <f ca="1">_xll.RiskPercentile(Y$4,$A143)</f>
        <v>#NAME?</v>
      </c>
      <c r="Z143" s="377" t="e">
        <f ca="1">_xll.RiskPercentile(Z$4,$A143)</f>
        <v>#NAME?</v>
      </c>
      <c r="AA143" s="377" t="e">
        <f ca="1">_xll.RiskPercentile(AA$4,$A143)</f>
        <v>#NAME?</v>
      </c>
      <c r="AB143" s="377" t="e">
        <f ca="1">_xll.RiskPercentile(AB$4,$A143)</f>
        <v>#NAME?</v>
      </c>
      <c r="AC143" s="377" t="e">
        <f ca="1">_xll.RiskPercentile(AC$4,$A143)</f>
        <v>#NAME?</v>
      </c>
    </row>
    <row r="144" spans="1:29" x14ac:dyDescent="0.25">
      <c r="A144" s="376">
        <v>0.64500000000000046</v>
      </c>
      <c r="C144" s="377" t="e">
        <f ca="1">_xll.RiskPercentile(C$4,$A144)</f>
        <v>#NAME?</v>
      </c>
      <c r="D144" s="377" t="e">
        <f ca="1">_xll.RiskPercentile(D$4,$A144)</f>
        <v>#NAME?</v>
      </c>
      <c r="E144" s="377" t="e">
        <f ca="1">_xll.RiskPercentile(E$4,$A144)</f>
        <v>#NAME?</v>
      </c>
      <c r="F144" s="377" t="e">
        <f ca="1">_xll.RiskPercentile(F$4,$A144)</f>
        <v>#NAME?</v>
      </c>
      <c r="G144" s="377" t="e">
        <f ca="1">_xll.RiskPercentile(G$4,$A144)</f>
        <v>#NAME?</v>
      </c>
      <c r="H144" s="377" t="e">
        <f ca="1">_xll.RiskPercentile(H$4,$A144)</f>
        <v>#NAME?</v>
      </c>
      <c r="I144" s="377" t="e">
        <f ca="1">_xll.RiskPercentile(I$4,$A144)</f>
        <v>#NAME?</v>
      </c>
      <c r="J144" s="377" t="e">
        <f ca="1">_xll.RiskPercentile(J$4,$A144)</f>
        <v>#NAME?</v>
      </c>
      <c r="K144" s="377" t="e">
        <f ca="1">_xll.RiskPercentile(K$4,$A144)</f>
        <v>#NAME?</v>
      </c>
      <c r="L144" s="377" t="e">
        <f ca="1">_xll.RiskPercentile(L$4,$A144)</f>
        <v>#NAME?</v>
      </c>
      <c r="M144" s="377" t="e">
        <f ca="1">_xll.RiskPercentile(M$4,$A144)</f>
        <v>#NAME?</v>
      </c>
      <c r="N144" s="377" t="e">
        <f ca="1">_xll.RiskPercentile(N$4,$A144)</f>
        <v>#NAME?</v>
      </c>
      <c r="O144" s="377" t="e">
        <f ca="1">_xll.RiskPercentile(O$4,$A144)</f>
        <v>#NAME?</v>
      </c>
      <c r="P144" s="377" t="e">
        <f ca="1">_xll.RiskPercentile(P$4,$A144)</f>
        <v>#NAME?</v>
      </c>
      <c r="Q144" s="377" t="e">
        <f ca="1">_xll.RiskPercentile(Q$4,$A144)</f>
        <v>#NAME?</v>
      </c>
      <c r="R144" s="377" t="e">
        <f ca="1">_xll.RiskPercentile(R$4,$A144)</f>
        <v>#NAME?</v>
      </c>
      <c r="S144" s="377" t="e">
        <f ca="1">_xll.RiskPercentile(S$4,$A144)</f>
        <v>#NAME?</v>
      </c>
      <c r="T144" s="377" t="e">
        <f ca="1">_xll.RiskPercentile(T$4,$A144)</f>
        <v>#NAME?</v>
      </c>
      <c r="U144" s="377" t="e">
        <f ca="1">_xll.RiskPercentile(U$4,$A144)</f>
        <v>#NAME?</v>
      </c>
      <c r="V144" s="377" t="e">
        <f ca="1">_xll.RiskPercentile(V$4,$A144)</f>
        <v>#NAME?</v>
      </c>
      <c r="W144" s="377" t="e">
        <f ca="1">_xll.RiskPercentile(W$4,$A144)</f>
        <v>#NAME?</v>
      </c>
      <c r="X144" s="377" t="e">
        <f ca="1">_xll.RiskPercentile(X$4,$A144)</f>
        <v>#NAME?</v>
      </c>
      <c r="Y144" s="377" t="e">
        <f ca="1">_xll.RiskPercentile(Y$4,$A144)</f>
        <v>#NAME?</v>
      </c>
      <c r="Z144" s="377" t="e">
        <f ca="1">_xll.RiskPercentile(Z$4,$A144)</f>
        <v>#NAME?</v>
      </c>
      <c r="AA144" s="377" t="e">
        <f ca="1">_xll.RiskPercentile(AA$4,$A144)</f>
        <v>#NAME?</v>
      </c>
      <c r="AB144" s="377" t="e">
        <f ca="1">_xll.RiskPercentile(AB$4,$A144)</f>
        <v>#NAME?</v>
      </c>
      <c r="AC144" s="377" t="e">
        <f ca="1">_xll.RiskPercentile(AC$4,$A144)</f>
        <v>#NAME?</v>
      </c>
    </row>
    <row r="145" spans="1:29" x14ac:dyDescent="0.25">
      <c r="A145" s="376">
        <v>0.65000000000000047</v>
      </c>
      <c r="C145" s="377" t="e">
        <f ca="1">_xll.RiskPercentile(C$4,$A145)</f>
        <v>#NAME?</v>
      </c>
      <c r="D145" s="377" t="e">
        <f ca="1">_xll.RiskPercentile(D$4,$A145)</f>
        <v>#NAME?</v>
      </c>
      <c r="E145" s="377" t="e">
        <f ca="1">_xll.RiskPercentile(E$4,$A145)</f>
        <v>#NAME?</v>
      </c>
      <c r="F145" s="377" t="e">
        <f ca="1">_xll.RiskPercentile(F$4,$A145)</f>
        <v>#NAME?</v>
      </c>
      <c r="G145" s="377" t="e">
        <f ca="1">_xll.RiskPercentile(G$4,$A145)</f>
        <v>#NAME?</v>
      </c>
      <c r="H145" s="377" t="e">
        <f ca="1">_xll.RiskPercentile(H$4,$A145)</f>
        <v>#NAME?</v>
      </c>
      <c r="I145" s="377" t="e">
        <f ca="1">_xll.RiskPercentile(I$4,$A145)</f>
        <v>#NAME?</v>
      </c>
      <c r="J145" s="377" t="e">
        <f ca="1">_xll.RiskPercentile(J$4,$A145)</f>
        <v>#NAME?</v>
      </c>
      <c r="K145" s="377" t="e">
        <f ca="1">_xll.RiskPercentile(K$4,$A145)</f>
        <v>#NAME?</v>
      </c>
      <c r="L145" s="377" t="e">
        <f ca="1">_xll.RiskPercentile(L$4,$A145)</f>
        <v>#NAME?</v>
      </c>
      <c r="M145" s="377" t="e">
        <f ca="1">_xll.RiskPercentile(M$4,$A145)</f>
        <v>#NAME?</v>
      </c>
      <c r="N145" s="377" t="e">
        <f ca="1">_xll.RiskPercentile(N$4,$A145)</f>
        <v>#NAME?</v>
      </c>
      <c r="O145" s="377" t="e">
        <f ca="1">_xll.RiskPercentile(O$4,$A145)</f>
        <v>#NAME?</v>
      </c>
      <c r="P145" s="377" t="e">
        <f ca="1">_xll.RiskPercentile(P$4,$A145)</f>
        <v>#NAME?</v>
      </c>
      <c r="Q145" s="377" t="e">
        <f ca="1">_xll.RiskPercentile(Q$4,$A145)</f>
        <v>#NAME?</v>
      </c>
      <c r="R145" s="377" t="e">
        <f ca="1">_xll.RiskPercentile(R$4,$A145)</f>
        <v>#NAME?</v>
      </c>
      <c r="S145" s="377" t="e">
        <f ca="1">_xll.RiskPercentile(S$4,$A145)</f>
        <v>#NAME?</v>
      </c>
      <c r="T145" s="377" t="e">
        <f ca="1">_xll.RiskPercentile(T$4,$A145)</f>
        <v>#NAME?</v>
      </c>
      <c r="U145" s="377" t="e">
        <f ca="1">_xll.RiskPercentile(U$4,$A145)</f>
        <v>#NAME?</v>
      </c>
      <c r="V145" s="377" t="e">
        <f ca="1">_xll.RiskPercentile(V$4,$A145)</f>
        <v>#NAME?</v>
      </c>
      <c r="W145" s="377" t="e">
        <f ca="1">_xll.RiskPercentile(W$4,$A145)</f>
        <v>#NAME?</v>
      </c>
      <c r="X145" s="377" t="e">
        <f ca="1">_xll.RiskPercentile(X$4,$A145)</f>
        <v>#NAME?</v>
      </c>
      <c r="Y145" s="377" t="e">
        <f ca="1">_xll.RiskPercentile(Y$4,$A145)</f>
        <v>#NAME?</v>
      </c>
      <c r="Z145" s="377" t="e">
        <f ca="1">_xll.RiskPercentile(Z$4,$A145)</f>
        <v>#NAME?</v>
      </c>
      <c r="AA145" s="377" t="e">
        <f ca="1">_xll.RiskPercentile(AA$4,$A145)</f>
        <v>#NAME?</v>
      </c>
      <c r="AB145" s="377" t="e">
        <f ca="1">_xll.RiskPercentile(AB$4,$A145)</f>
        <v>#NAME?</v>
      </c>
      <c r="AC145" s="377" t="e">
        <f ca="1">_xll.RiskPercentile(AC$4,$A145)</f>
        <v>#NAME?</v>
      </c>
    </row>
    <row r="146" spans="1:29" x14ac:dyDescent="0.25">
      <c r="A146" s="376">
        <v>0.65500000000000047</v>
      </c>
      <c r="C146" s="377" t="e">
        <f ca="1">_xll.RiskPercentile(C$4,$A146)</f>
        <v>#NAME?</v>
      </c>
      <c r="D146" s="377" t="e">
        <f ca="1">_xll.RiskPercentile(D$4,$A146)</f>
        <v>#NAME?</v>
      </c>
      <c r="E146" s="377" t="e">
        <f ca="1">_xll.RiskPercentile(E$4,$A146)</f>
        <v>#NAME?</v>
      </c>
      <c r="F146" s="377" t="e">
        <f ca="1">_xll.RiskPercentile(F$4,$A146)</f>
        <v>#NAME?</v>
      </c>
      <c r="G146" s="377" t="e">
        <f ca="1">_xll.RiskPercentile(G$4,$A146)</f>
        <v>#NAME?</v>
      </c>
      <c r="H146" s="377" t="e">
        <f ca="1">_xll.RiskPercentile(H$4,$A146)</f>
        <v>#NAME?</v>
      </c>
      <c r="I146" s="377" t="e">
        <f ca="1">_xll.RiskPercentile(I$4,$A146)</f>
        <v>#NAME?</v>
      </c>
      <c r="J146" s="377" t="e">
        <f ca="1">_xll.RiskPercentile(J$4,$A146)</f>
        <v>#NAME?</v>
      </c>
      <c r="K146" s="377" t="e">
        <f ca="1">_xll.RiskPercentile(K$4,$A146)</f>
        <v>#NAME?</v>
      </c>
      <c r="L146" s="377" t="e">
        <f ca="1">_xll.RiskPercentile(L$4,$A146)</f>
        <v>#NAME?</v>
      </c>
      <c r="M146" s="377" t="e">
        <f ca="1">_xll.RiskPercentile(M$4,$A146)</f>
        <v>#NAME?</v>
      </c>
      <c r="N146" s="377" t="e">
        <f ca="1">_xll.RiskPercentile(N$4,$A146)</f>
        <v>#NAME?</v>
      </c>
      <c r="O146" s="377" t="e">
        <f ca="1">_xll.RiskPercentile(O$4,$A146)</f>
        <v>#NAME?</v>
      </c>
      <c r="P146" s="377" t="e">
        <f ca="1">_xll.RiskPercentile(P$4,$A146)</f>
        <v>#NAME?</v>
      </c>
      <c r="Q146" s="377" t="e">
        <f ca="1">_xll.RiskPercentile(Q$4,$A146)</f>
        <v>#NAME?</v>
      </c>
      <c r="R146" s="377" t="e">
        <f ca="1">_xll.RiskPercentile(R$4,$A146)</f>
        <v>#NAME?</v>
      </c>
      <c r="S146" s="377" t="e">
        <f ca="1">_xll.RiskPercentile(S$4,$A146)</f>
        <v>#NAME?</v>
      </c>
      <c r="T146" s="377" t="e">
        <f ca="1">_xll.RiskPercentile(T$4,$A146)</f>
        <v>#NAME?</v>
      </c>
      <c r="U146" s="377" t="e">
        <f ca="1">_xll.RiskPercentile(U$4,$A146)</f>
        <v>#NAME?</v>
      </c>
      <c r="V146" s="377" t="e">
        <f ca="1">_xll.RiskPercentile(V$4,$A146)</f>
        <v>#NAME?</v>
      </c>
      <c r="W146" s="377" t="e">
        <f ca="1">_xll.RiskPercentile(W$4,$A146)</f>
        <v>#NAME?</v>
      </c>
      <c r="X146" s="377" t="e">
        <f ca="1">_xll.RiskPercentile(X$4,$A146)</f>
        <v>#NAME?</v>
      </c>
      <c r="Y146" s="377" t="e">
        <f ca="1">_xll.RiskPercentile(Y$4,$A146)</f>
        <v>#NAME?</v>
      </c>
      <c r="Z146" s="377" t="e">
        <f ca="1">_xll.RiskPercentile(Z$4,$A146)</f>
        <v>#NAME?</v>
      </c>
      <c r="AA146" s="377" t="e">
        <f ca="1">_xll.RiskPercentile(AA$4,$A146)</f>
        <v>#NAME?</v>
      </c>
      <c r="AB146" s="377" t="e">
        <f ca="1">_xll.RiskPercentile(AB$4,$A146)</f>
        <v>#NAME?</v>
      </c>
      <c r="AC146" s="377" t="e">
        <f ca="1">_xll.RiskPercentile(AC$4,$A146)</f>
        <v>#NAME?</v>
      </c>
    </row>
    <row r="147" spans="1:29" x14ac:dyDescent="0.25">
      <c r="A147" s="376">
        <v>0.66000000000000048</v>
      </c>
      <c r="C147" s="377" t="e">
        <f ca="1">_xll.RiskPercentile(C$4,$A147)</f>
        <v>#NAME?</v>
      </c>
      <c r="D147" s="377" t="e">
        <f ca="1">_xll.RiskPercentile(D$4,$A147)</f>
        <v>#NAME?</v>
      </c>
      <c r="E147" s="377" t="e">
        <f ca="1">_xll.RiskPercentile(E$4,$A147)</f>
        <v>#NAME?</v>
      </c>
      <c r="F147" s="377" t="e">
        <f ca="1">_xll.RiskPercentile(F$4,$A147)</f>
        <v>#NAME?</v>
      </c>
      <c r="G147" s="377" t="e">
        <f ca="1">_xll.RiskPercentile(G$4,$A147)</f>
        <v>#NAME?</v>
      </c>
      <c r="H147" s="377" t="e">
        <f ca="1">_xll.RiskPercentile(H$4,$A147)</f>
        <v>#NAME?</v>
      </c>
      <c r="I147" s="377" t="e">
        <f ca="1">_xll.RiskPercentile(I$4,$A147)</f>
        <v>#NAME?</v>
      </c>
      <c r="J147" s="377" t="e">
        <f ca="1">_xll.RiskPercentile(J$4,$A147)</f>
        <v>#NAME?</v>
      </c>
      <c r="K147" s="377" t="e">
        <f ca="1">_xll.RiskPercentile(K$4,$A147)</f>
        <v>#NAME?</v>
      </c>
      <c r="L147" s="377" t="e">
        <f ca="1">_xll.RiskPercentile(L$4,$A147)</f>
        <v>#NAME?</v>
      </c>
      <c r="M147" s="377" t="e">
        <f ca="1">_xll.RiskPercentile(M$4,$A147)</f>
        <v>#NAME?</v>
      </c>
      <c r="N147" s="377" t="e">
        <f ca="1">_xll.RiskPercentile(N$4,$A147)</f>
        <v>#NAME?</v>
      </c>
      <c r="O147" s="377" t="e">
        <f ca="1">_xll.RiskPercentile(O$4,$A147)</f>
        <v>#NAME?</v>
      </c>
      <c r="P147" s="377" t="e">
        <f ca="1">_xll.RiskPercentile(P$4,$A147)</f>
        <v>#NAME?</v>
      </c>
      <c r="Q147" s="377" t="e">
        <f ca="1">_xll.RiskPercentile(Q$4,$A147)</f>
        <v>#NAME?</v>
      </c>
      <c r="R147" s="377" t="e">
        <f ca="1">_xll.RiskPercentile(R$4,$A147)</f>
        <v>#NAME?</v>
      </c>
      <c r="S147" s="377" t="e">
        <f ca="1">_xll.RiskPercentile(S$4,$A147)</f>
        <v>#NAME?</v>
      </c>
      <c r="T147" s="377" t="e">
        <f ca="1">_xll.RiskPercentile(T$4,$A147)</f>
        <v>#NAME?</v>
      </c>
      <c r="U147" s="377" t="e">
        <f ca="1">_xll.RiskPercentile(U$4,$A147)</f>
        <v>#NAME?</v>
      </c>
      <c r="V147" s="377" t="e">
        <f ca="1">_xll.RiskPercentile(V$4,$A147)</f>
        <v>#NAME?</v>
      </c>
      <c r="W147" s="377" t="e">
        <f ca="1">_xll.RiskPercentile(W$4,$A147)</f>
        <v>#NAME?</v>
      </c>
      <c r="X147" s="377" t="e">
        <f ca="1">_xll.RiskPercentile(X$4,$A147)</f>
        <v>#NAME?</v>
      </c>
      <c r="Y147" s="377" t="e">
        <f ca="1">_xll.RiskPercentile(Y$4,$A147)</f>
        <v>#NAME?</v>
      </c>
      <c r="Z147" s="377" t="e">
        <f ca="1">_xll.RiskPercentile(Z$4,$A147)</f>
        <v>#NAME?</v>
      </c>
      <c r="AA147" s="377" t="e">
        <f ca="1">_xll.RiskPercentile(AA$4,$A147)</f>
        <v>#NAME?</v>
      </c>
      <c r="AB147" s="377" t="e">
        <f ca="1">_xll.RiskPercentile(AB$4,$A147)</f>
        <v>#NAME?</v>
      </c>
      <c r="AC147" s="377" t="e">
        <f ca="1">_xll.RiskPercentile(AC$4,$A147)</f>
        <v>#NAME?</v>
      </c>
    </row>
    <row r="148" spans="1:29" x14ac:dyDescent="0.25">
      <c r="A148" s="376">
        <v>0.66500000000000048</v>
      </c>
      <c r="C148" s="377" t="e">
        <f ca="1">_xll.RiskPercentile(C$4,$A148)</f>
        <v>#NAME?</v>
      </c>
      <c r="D148" s="377" t="e">
        <f ca="1">_xll.RiskPercentile(D$4,$A148)</f>
        <v>#NAME?</v>
      </c>
      <c r="E148" s="377" t="e">
        <f ca="1">_xll.RiskPercentile(E$4,$A148)</f>
        <v>#NAME?</v>
      </c>
      <c r="F148" s="377" t="e">
        <f ca="1">_xll.RiskPercentile(F$4,$A148)</f>
        <v>#NAME?</v>
      </c>
      <c r="G148" s="377" t="e">
        <f ca="1">_xll.RiskPercentile(G$4,$A148)</f>
        <v>#NAME?</v>
      </c>
      <c r="H148" s="377" t="e">
        <f ca="1">_xll.RiskPercentile(H$4,$A148)</f>
        <v>#NAME?</v>
      </c>
      <c r="I148" s="377" t="e">
        <f ca="1">_xll.RiskPercentile(I$4,$A148)</f>
        <v>#NAME?</v>
      </c>
      <c r="J148" s="377" t="e">
        <f ca="1">_xll.RiskPercentile(J$4,$A148)</f>
        <v>#NAME?</v>
      </c>
      <c r="K148" s="377" t="e">
        <f ca="1">_xll.RiskPercentile(K$4,$A148)</f>
        <v>#NAME?</v>
      </c>
      <c r="L148" s="377" t="e">
        <f ca="1">_xll.RiskPercentile(L$4,$A148)</f>
        <v>#NAME?</v>
      </c>
      <c r="M148" s="377" t="e">
        <f ca="1">_xll.RiskPercentile(M$4,$A148)</f>
        <v>#NAME?</v>
      </c>
      <c r="N148" s="377" t="e">
        <f ca="1">_xll.RiskPercentile(N$4,$A148)</f>
        <v>#NAME?</v>
      </c>
      <c r="O148" s="377" t="e">
        <f ca="1">_xll.RiskPercentile(O$4,$A148)</f>
        <v>#NAME?</v>
      </c>
      <c r="P148" s="377" t="e">
        <f ca="1">_xll.RiskPercentile(P$4,$A148)</f>
        <v>#NAME?</v>
      </c>
      <c r="Q148" s="377" t="e">
        <f ca="1">_xll.RiskPercentile(Q$4,$A148)</f>
        <v>#NAME?</v>
      </c>
      <c r="R148" s="377" t="e">
        <f ca="1">_xll.RiskPercentile(R$4,$A148)</f>
        <v>#NAME?</v>
      </c>
      <c r="S148" s="377" t="e">
        <f ca="1">_xll.RiskPercentile(S$4,$A148)</f>
        <v>#NAME?</v>
      </c>
      <c r="T148" s="377" t="e">
        <f ca="1">_xll.RiskPercentile(T$4,$A148)</f>
        <v>#NAME?</v>
      </c>
      <c r="U148" s="377" t="e">
        <f ca="1">_xll.RiskPercentile(U$4,$A148)</f>
        <v>#NAME?</v>
      </c>
      <c r="V148" s="377" t="e">
        <f ca="1">_xll.RiskPercentile(V$4,$A148)</f>
        <v>#NAME?</v>
      </c>
      <c r="W148" s="377" t="e">
        <f ca="1">_xll.RiskPercentile(W$4,$A148)</f>
        <v>#NAME?</v>
      </c>
      <c r="X148" s="377" t="e">
        <f ca="1">_xll.RiskPercentile(X$4,$A148)</f>
        <v>#NAME?</v>
      </c>
      <c r="Y148" s="377" t="e">
        <f ca="1">_xll.RiskPercentile(Y$4,$A148)</f>
        <v>#NAME?</v>
      </c>
      <c r="Z148" s="377" t="e">
        <f ca="1">_xll.RiskPercentile(Z$4,$A148)</f>
        <v>#NAME?</v>
      </c>
      <c r="AA148" s="377" t="e">
        <f ca="1">_xll.RiskPercentile(AA$4,$A148)</f>
        <v>#NAME?</v>
      </c>
      <c r="AB148" s="377" t="e">
        <f ca="1">_xll.RiskPercentile(AB$4,$A148)</f>
        <v>#NAME?</v>
      </c>
      <c r="AC148" s="377" t="e">
        <f ca="1">_xll.RiskPercentile(AC$4,$A148)</f>
        <v>#NAME?</v>
      </c>
    </row>
    <row r="149" spans="1:29" x14ac:dyDescent="0.25">
      <c r="A149" s="376">
        <v>0.67000000000000048</v>
      </c>
      <c r="C149" s="377" t="e">
        <f ca="1">_xll.RiskPercentile(C$4,$A149)</f>
        <v>#NAME?</v>
      </c>
      <c r="D149" s="377" t="e">
        <f ca="1">_xll.RiskPercentile(D$4,$A149)</f>
        <v>#NAME?</v>
      </c>
      <c r="E149" s="377" t="e">
        <f ca="1">_xll.RiskPercentile(E$4,$A149)</f>
        <v>#NAME?</v>
      </c>
      <c r="F149" s="377" t="e">
        <f ca="1">_xll.RiskPercentile(F$4,$A149)</f>
        <v>#NAME?</v>
      </c>
      <c r="G149" s="377" t="e">
        <f ca="1">_xll.RiskPercentile(G$4,$A149)</f>
        <v>#NAME?</v>
      </c>
      <c r="H149" s="377" t="e">
        <f ca="1">_xll.RiskPercentile(H$4,$A149)</f>
        <v>#NAME?</v>
      </c>
      <c r="I149" s="377" t="e">
        <f ca="1">_xll.RiskPercentile(I$4,$A149)</f>
        <v>#NAME?</v>
      </c>
      <c r="J149" s="377" t="e">
        <f ca="1">_xll.RiskPercentile(J$4,$A149)</f>
        <v>#NAME?</v>
      </c>
      <c r="K149" s="377" t="e">
        <f ca="1">_xll.RiskPercentile(K$4,$A149)</f>
        <v>#NAME?</v>
      </c>
      <c r="L149" s="377" t="e">
        <f ca="1">_xll.RiskPercentile(L$4,$A149)</f>
        <v>#NAME?</v>
      </c>
      <c r="M149" s="377" t="e">
        <f ca="1">_xll.RiskPercentile(M$4,$A149)</f>
        <v>#NAME?</v>
      </c>
      <c r="N149" s="377" t="e">
        <f ca="1">_xll.RiskPercentile(N$4,$A149)</f>
        <v>#NAME?</v>
      </c>
      <c r="O149" s="377" t="e">
        <f ca="1">_xll.RiskPercentile(O$4,$A149)</f>
        <v>#NAME?</v>
      </c>
      <c r="P149" s="377" t="e">
        <f ca="1">_xll.RiskPercentile(P$4,$A149)</f>
        <v>#NAME?</v>
      </c>
      <c r="Q149" s="377" t="e">
        <f ca="1">_xll.RiskPercentile(Q$4,$A149)</f>
        <v>#NAME?</v>
      </c>
      <c r="R149" s="377" t="e">
        <f ca="1">_xll.RiskPercentile(R$4,$A149)</f>
        <v>#NAME?</v>
      </c>
      <c r="S149" s="377" t="e">
        <f ca="1">_xll.RiskPercentile(S$4,$A149)</f>
        <v>#NAME?</v>
      </c>
      <c r="T149" s="377" t="e">
        <f ca="1">_xll.RiskPercentile(T$4,$A149)</f>
        <v>#NAME?</v>
      </c>
      <c r="U149" s="377" t="e">
        <f ca="1">_xll.RiskPercentile(U$4,$A149)</f>
        <v>#NAME?</v>
      </c>
      <c r="V149" s="377" t="e">
        <f ca="1">_xll.RiskPercentile(V$4,$A149)</f>
        <v>#NAME?</v>
      </c>
      <c r="W149" s="377" t="e">
        <f ca="1">_xll.RiskPercentile(W$4,$A149)</f>
        <v>#NAME?</v>
      </c>
      <c r="X149" s="377" t="e">
        <f ca="1">_xll.RiskPercentile(X$4,$A149)</f>
        <v>#NAME?</v>
      </c>
      <c r="Y149" s="377" t="e">
        <f ca="1">_xll.RiskPercentile(Y$4,$A149)</f>
        <v>#NAME?</v>
      </c>
      <c r="Z149" s="377" t="e">
        <f ca="1">_xll.RiskPercentile(Z$4,$A149)</f>
        <v>#NAME?</v>
      </c>
      <c r="AA149" s="377" t="e">
        <f ca="1">_xll.RiskPercentile(AA$4,$A149)</f>
        <v>#NAME?</v>
      </c>
      <c r="AB149" s="377" t="e">
        <f ca="1">_xll.RiskPercentile(AB$4,$A149)</f>
        <v>#NAME?</v>
      </c>
      <c r="AC149" s="377" t="e">
        <f ca="1">_xll.RiskPercentile(AC$4,$A149)</f>
        <v>#NAME?</v>
      </c>
    </row>
    <row r="150" spans="1:29" x14ac:dyDescent="0.25">
      <c r="A150" s="376">
        <v>0.67500000000000049</v>
      </c>
      <c r="C150" s="377" t="e">
        <f ca="1">_xll.RiskPercentile(C$4,$A150)</f>
        <v>#NAME?</v>
      </c>
      <c r="D150" s="377" t="e">
        <f ca="1">_xll.RiskPercentile(D$4,$A150)</f>
        <v>#NAME?</v>
      </c>
      <c r="E150" s="377" t="e">
        <f ca="1">_xll.RiskPercentile(E$4,$A150)</f>
        <v>#NAME?</v>
      </c>
      <c r="F150" s="377" t="e">
        <f ca="1">_xll.RiskPercentile(F$4,$A150)</f>
        <v>#NAME?</v>
      </c>
      <c r="G150" s="377" t="e">
        <f ca="1">_xll.RiskPercentile(G$4,$A150)</f>
        <v>#NAME?</v>
      </c>
      <c r="H150" s="377" t="e">
        <f ca="1">_xll.RiskPercentile(H$4,$A150)</f>
        <v>#NAME?</v>
      </c>
      <c r="I150" s="377" t="e">
        <f ca="1">_xll.RiskPercentile(I$4,$A150)</f>
        <v>#NAME?</v>
      </c>
      <c r="J150" s="377" t="e">
        <f ca="1">_xll.RiskPercentile(J$4,$A150)</f>
        <v>#NAME?</v>
      </c>
      <c r="K150" s="377" t="e">
        <f ca="1">_xll.RiskPercentile(K$4,$A150)</f>
        <v>#NAME?</v>
      </c>
      <c r="L150" s="377" t="e">
        <f ca="1">_xll.RiskPercentile(L$4,$A150)</f>
        <v>#NAME?</v>
      </c>
      <c r="M150" s="377" t="e">
        <f ca="1">_xll.RiskPercentile(M$4,$A150)</f>
        <v>#NAME?</v>
      </c>
      <c r="N150" s="377" t="e">
        <f ca="1">_xll.RiskPercentile(N$4,$A150)</f>
        <v>#NAME?</v>
      </c>
      <c r="O150" s="377" t="e">
        <f ca="1">_xll.RiskPercentile(O$4,$A150)</f>
        <v>#NAME?</v>
      </c>
      <c r="P150" s="377" t="e">
        <f ca="1">_xll.RiskPercentile(P$4,$A150)</f>
        <v>#NAME?</v>
      </c>
      <c r="Q150" s="377" t="e">
        <f ca="1">_xll.RiskPercentile(Q$4,$A150)</f>
        <v>#NAME?</v>
      </c>
      <c r="R150" s="377" t="e">
        <f ca="1">_xll.RiskPercentile(R$4,$A150)</f>
        <v>#NAME?</v>
      </c>
      <c r="S150" s="377" t="e">
        <f ca="1">_xll.RiskPercentile(S$4,$A150)</f>
        <v>#NAME?</v>
      </c>
      <c r="T150" s="377" t="e">
        <f ca="1">_xll.RiskPercentile(T$4,$A150)</f>
        <v>#NAME?</v>
      </c>
      <c r="U150" s="377" t="e">
        <f ca="1">_xll.RiskPercentile(U$4,$A150)</f>
        <v>#NAME?</v>
      </c>
      <c r="V150" s="377" t="e">
        <f ca="1">_xll.RiskPercentile(V$4,$A150)</f>
        <v>#NAME?</v>
      </c>
      <c r="W150" s="377" t="e">
        <f ca="1">_xll.RiskPercentile(W$4,$A150)</f>
        <v>#NAME?</v>
      </c>
      <c r="X150" s="377" t="e">
        <f ca="1">_xll.RiskPercentile(X$4,$A150)</f>
        <v>#NAME?</v>
      </c>
      <c r="Y150" s="377" t="e">
        <f ca="1">_xll.RiskPercentile(Y$4,$A150)</f>
        <v>#NAME?</v>
      </c>
      <c r="Z150" s="377" t="e">
        <f ca="1">_xll.RiskPercentile(Z$4,$A150)</f>
        <v>#NAME?</v>
      </c>
      <c r="AA150" s="377" t="e">
        <f ca="1">_xll.RiskPercentile(AA$4,$A150)</f>
        <v>#NAME?</v>
      </c>
      <c r="AB150" s="377" t="e">
        <f ca="1">_xll.RiskPercentile(AB$4,$A150)</f>
        <v>#NAME?</v>
      </c>
      <c r="AC150" s="377" t="e">
        <f ca="1">_xll.RiskPercentile(AC$4,$A150)</f>
        <v>#NAME?</v>
      </c>
    </row>
    <row r="151" spans="1:29" x14ac:dyDescent="0.25">
      <c r="A151" s="376">
        <v>0.68000000000000049</v>
      </c>
      <c r="C151" s="377" t="e">
        <f ca="1">_xll.RiskPercentile(C$4,$A151)</f>
        <v>#NAME?</v>
      </c>
      <c r="D151" s="377" t="e">
        <f ca="1">_xll.RiskPercentile(D$4,$A151)</f>
        <v>#NAME?</v>
      </c>
      <c r="E151" s="377" t="e">
        <f ca="1">_xll.RiskPercentile(E$4,$A151)</f>
        <v>#NAME?</v>
      </c>
      <c r="F151" s="377" t="e">
        <f ca="1">_xll.RiskPercentile(F$4,$A151)</f>
        <v>#NAME?</v>
      </c>
      <c r="G151" s="377" t="e">
        <f ca="1">_xll.RiskPercentile(G$4,$A151)</f>
        <v>#NAME?</v>
      </c>
      <c r="H151" s="377" t="e">
        <f ca="1">_xll.RiskPercentile(H$4,$A151)</f>
        <v>#NAME?</v>
      </c>
      <c r="I151" s="377" t="e">
        <f ca="1">_xll.RiskPercentile(I$4,$A151)</f>
        <v>#NAME?</v>
      </c>
      <c r="J151" s="377" t="e">
        <f ca="1">_xll.RiskPercentile(J$4,$A151)</f>
        <v>#NAME?</v>
      </c>
      <c r="K151" s="377" t="e">
        <f ca="1">_xll.RiskPercentile(K$4,$A151)</f>
        <v>#NAME?</v>
      </c>
      <c r="L151" s="377" t="e">
        <f ca="1">_xll.RiskPercentile(L$4,$A151)</f>
        <v>#NAME?</v>
      </c>
      <c r="M151" s="377" t="e">
        <f ca="1">_xll.RiskPercentile(M$4,$A151)</f>
        <v>#NAME?</v>
      </c>
      <c r="N151" s="377" t="e">
        <f ca="1">_xll.RiskPercentile(N$4,$A151)</f>
        <v>#NAME?</v>
      </c>
      <c r="O151" s="377" t="e">
        <f ca="1">_xll.RiskPercentile(O$4,$A151)</f>
        <v>#NAME?</v>
      </c>
      <c r="P151" s="377" t="e">
        <f ca="1">_xll.RiskPercentile(P$4,$A151)</f>
        <v>#NAME?</v>
      </c>
      <c r="Q151" s="377" t="e">
        <f ca="1">_xll.RiskPercentile(Q$4,$A151)</f>
        <v>#NAME?</v>
      </c>
      <c r="R151" s="377" t="e">
        <f ca="1">_xll.RiskPercentile(R$4,$A151)</f>
        <v>#NAME?</v>
      </c>
      <c r="S151" s="377" t="e">
        <f ca="1">_xll.RiskPercentile(S$4,$A151)</f>
        <v>#NAME?</v>
      </c>
      <c r="T151" s="377" t="e">
        <f ca="1">_xll.RiskPercentile(T$4,$A151)</f>
        <v>#NAME?</v>
      </c>
      <c r="U151" s="377" t="e">
        <f ca="1">_xll.RiskPercentile(U$4,$A151)</f>
        <v>#NAME?</v>
      </c>
      <c r="V151" s="377" t="e">
        <f ca="1">_xll.RiskPercentile(V$4,$A151)</f>
        <v>#NAME?</v>
      </c>
      <c r="W151" s="377" t="e">
        <f ca="1">_xll.RiskPercentile(W$4,$A151)</f>
        <v>#NAME?</v>
      </c>
      <c r="X151" s="377" t="e">
        <f ca="1">_xll.RiskPercentile(X$4,$A151)</f>
        <v>#NAME?</v>
      </c>
      <c r="Y151" s="377" t="e">
        <f ca="1">_xll.RiskPercentile(Y$4,$A151)</f>
        <v>#NAME?</v>
      </c>
      <c r="Z151" s="377" t="e">
        <f ca="1">_xll.RiskPercentile(Z$4,$A151)</f>
        <v>#NAME?</v>
      </c>
      <c r="AA151" s="377" t="e">
        <f ca="1">_xll.RiskPercentile(AA$4,$A151)</f>
        <v>#NAME?</v>
      </c>
      <c r="AB151" s="377" t="e">
        <f ca="1">_xll.RiskPercentile(AB$4,$A151)</f>
        <v>#NAME?</v>
      </c>
      <c r="AC151" s="377" t="e">
        <f ca="1">_xll.RiskPercentile(AC$4,$A151)</f>
        <v>#NAME?</v>
      </c>
    </row>
    <row r="152" spans="1:29" x14ac:dyDescent="0.25">
      <c r="A152" s="376">
        <v>0.6850000000000005</v>
      </c>
      <c r="C152" s="377" t="e">
        <f ca="1">_xll.RiskPercentile(C$4,$A152)</f>
        <v>#NAME?</v>
      </c>
      <c r="D152" s="377" t="e">
        <f ca="1">_xll.RiskPercentile(D$4,$A152)</f>
        <v>#NAME?</v>
      </c>
      <c r="E152" s="377" t="e">
        <f ca="1">_xll.RiskPercentile(E$4,$A152)</f>
        <v>#NAME?</v>
      </c>
      <c r="F152" s="377" t="e">
        <f ca="1">_xll.RiskPercentile(F$4,$A152)</f>
        <v>#NAME?</v>
      </c>
      <c r="G152" s="377" t="e">
        <f ca="1">_xll.RiskPercentile(G$4,$A152)</f>
        <v>#NAME?</v>
      </c>
      <c r="H152" s="377" t="e">
        <f ca="1">_xll.RiskPercentile(H$4,$A152)</f>
        <v>#NAME?</v>
      </c>
      <c r="I152" s="377" t="e">
        <f ca="1">_xll.RiskPercentile(I$4,$A152)</f>
        <v>#NAME?</v>
      </c>
      <c r="J152" s="377" t="e">
        <f ca="1">_xll.RiskPercentile(J$4,$A152)</f>
        <v>#NAME?</v>
      </c>
      <c r="K152" s="377" t="e">
        <f ca="1">_xll.RiskPercentile(K$4,$A152)</f>
        <v>#NAME?</v>
      </c>
      <c r="L152" s="377" t="e">
        <f ca="1">_xll.RiskPercentile(L$4,$A152)</f>
        <v>#NAME?</v>
      </c>
      <c r="M152" s="377" t="e">
        <f ca="1">_xll.RiskPercentile(M$4,$A152)</f>
        <v>#NAME?</v>
      </c>
      <c r="N152" s="377" t="e">
        <f ca="1">_xll.RiskPercentile(N$4,$A152)</f>
        <v>#NAME?</v>
      </c>
      <c r="O152" s="377" t="e">
        <f ca="1">_xll.RiskPercentile(O$4,$A152)</f>
        <v>#NAME?</v>
      </c>
      <c r="P152" s="377" t="e">
        <f ca="1">_xll.RiskPercentile(P$4,$A152)</f>
        <v>#NAME?</v>
      </c>
      <c r="Q152" s="377" t="e">
        <f ca="1">_xll.RiskPercentile(Q$4,$A152)</f>
        <v>#NAME?</v>
      </c>
      <c r="R152" s="377" t="e">
        <f ca="1">_xll.RiskPercentile(R$4,$A152)</f>
        <v>#NAME?</v>
      </c>
      <c r="S152" s="377" t="e">
        <f ca="1">_xll.RiskPercentile(S$4,$A152)</f>
        <v>#NAME?</v>
      </c>
      <c r="T152" s="377" t="e">
        <f ca="1">_xll.RiskPercentile(T$4,$A152)</f>
        <v>#NAME?</v>
      </c>
      <c r="U152" s="377" t="e">
        <f ca="1">_xll.RiskPercentile(U$4,$A152)</f>
        <v>#NAME?</v>
      </c>
      <c r="V152" s="377" t="e">
        <f ca="1">_xll.RiskPercentile(V$4,$A152)</f>
        <v>#NAME?</v>
      </c>
      <c r="W152" s="377" t="e">
        <f ca="1">_xll.RiskPercentile(W$4,$A152)</f>
        <v>#NAME?</v>
      </c>
      <c r="X152" s="377" t="e">
        <f ca="1">_xll.RiskPercentile(X$4,$A152)</f>
        <v>#NAME?</v>
      </c>
      <c r="Y152" s="377" t="e">
        <f ca="1">_xll.RiskPercentile(Y$4,$A152)</f>
        <v>#NAME?</v>
      </c>
      <c r="Z152" s="377" t="e">
        <f ca="1">_xll.RiskPercentile(Z$4,$A152)</f>
        <v>#NAME?</v>
      </c>
      <c r="AA152" s="377" t="e">
        <f ca="1">_xll.RiskPercentile(AA$4,$A152)</f>
        <v>#NAME?</v>
      </c>
      <c r="AB152" s="377" t="e">
        <f ca="1">_xll.RiskPercentile(AB$4,$A152)</f>
        <v>#NAME?</v>
      </c>
      <c r="AC152" s="377" t="e">
        <f ca="1">_xll.RiskPercentile(AC$4,$A152)</f>
        <v>#NAME?</v>
      </c>
    </row>
    <row r="153" spans="1:29" x14ac:dyDescent="0.25">
      <c r="A153" s="376">
        <v>0.6900000000000005</v>
      </c>
      <c r="C153" s="377" t="e">
        <f ca="1">_xll.RiskPercentile(C$4,$A153)</f>
        <v>#NAME?</v>
      </c>
      <c r="D153" s="377" t="e">
        <f ca="1">_xll.RiskPercentile(D$4,$A153)</f>
        <v>#NAME?</v>
      </c>
      <c r="E153" s="377" t="e">
        <f ca="1">_xll.RiskPercentile(E$4,$A153)</f>
        <v>#NAME?</v>
      </c>
      <c r="F153" s="377" t="e">
        <f ca="1">_xll.RiskPercentile(F$4,$A153)</f>
        <v>#NAME?</v>
      </c>
      <c r="G153" s="377" t="e">
        <f ca="1">_xll.RiskPercentile(G$4,$A153)</f>
        <v>#NAME?</v>
      </c>
      <c r="H153" s="377" t="e">
        <f ca="1">_xll.RiskPercentile(H$4,$A153)</f>
        <v>#NAME?</v>
      </c>
      <c r="I153" s="377" t="e">
        <f ca="1">_xll.RiskPercentile(I$4,$A153)</f>
        <v>#NAME?</v>
      </c>
      <c r="J153" s="377" t="e">
        <f ca="1">_xll.RiskPercentile(J$4,$A153)</f>
        <v>#NAME?</v>
      </c>
      <c r="K153" s="377" t="e">
        <f ca="1">_xll.RiskPercentile(K$4,$A153)</f>
        <v>#NAME?</v>
      </c>
      <c r="L153" s="377" t="e">
        <f ca="1">_xll.RiskPercentile(L$4,$A153)</f>
        <v>#NAME?</v>
      </c>
      <c r="M153" s="377" t="e">
        <f ca="1">_xll.RiskPercentile(M$4,$A153)</f>
        <v>#NAME?</v>
      </c>
      <c r="N153" s="377" t="e">
        <f ca="1">_xll.RiskPercentile(N$4,$A153)</f>
        <v>#NAME?</v>
      </c>
      <c r="O153" s="377" t="e">
        <f ca="1">_xll.RiskPercentile(O$4,$A153)</f>
        <v>#NAME?</v>
      </c>
      <c r="P153" s="377" t="e">
        <f ca="1">_xll.RiskPercentile(P$4,$A153)</f>
        <v>#NAME?</v>
      </c>
      <c r="Q153" s="377" t="e">
        <f ca="1">_xll.RiskPercentile(Q$4,$A153)</f>
        <v>#NAME?</v>
      </c>
      <c r="R153" s="377" t="e">
        <f ca="1">_xll.RiskPercentile(R$4,$A153)</f>
        <v>#NAME?</v>
      </c>
      <c r="S153" s="377" t="e">
        <f ca="1">_xll.RiskPercentile(S$4,$A153)</f>
        <v>#NAME?</v>
      </c>
      <c r="T153" s="377" t="e">
        <f ca="1">_xll.RiskPercentile(T$4,$A153)</f>
        <v>#NAME?</v>
      </c>
      <c r="U153" s="377" t="e">
        <f ca="1">_xll.RiskPercentile(U$4,$A153)</f>
        <v>#NAME?</v>
      </c>
      <c r="V153" s="377" t="e">
        <f ca="1">_xll.RiskPercentile(V$4,$A153)</f>
        <v>#NAME?</v>
      </c>
      <c r="W153" s="377" t="e">
        <f ca="1">_xll.RiskPercentile(W$4,$A153)</f>
        <v>#NAME?</v>
      </c>
      <c r="X153" s="377" t="e">
        <f ca="1">_xll.RiskPercentile(X$4,$A153)</f>
        <v>#NAME?</v>
      </c>
      <c r="Y153" s="377" t="e">
        <f ca="1">_xll.RiskPercentile(Y$4,$A153)</f>
        <v>#NAME?</v>
      </c>
      <c r="Z153" s="377" t="e">
        <f ca="1">_xll.RiskPercentile(Z$4,$A153)</f>
        <v>#NAME?</v>
      </c>
      <c r="AA153" s="377" t="e">
        <f ca="1">_xll.RiskPercentile(AA$4,$A153)</f>
        <v>#NAME?</v>
      </c>
      <c r="AB153" s="377" t="e">
        <f ca="1">_xll.RiskPercentile(AB$4,$A153)</f>
        <v>#NAME?</v>
      </c>
      <c r="AC153" s="377" t="e">
        <f ca="1">_xll.RiskPercentile(AC$4,$A153)</f>
        <v>#NAME?</v>
      </c>
    </row>
    <row r="154" spans="1:29" x14ac:dyDescent="0.25">
      <c r="A154" s="376">
        <v>0.69500000000000051</v>
      </c>
      <c r="C154" s="377" t="e">
        <f ca="1">_xll.RiskPercentile(C$4,$A154)</f>
        <v>#NAME?</v>
      </c>
      <c r="D154" s="377" t="e">
        <f ca="1">_xll.RiskPercentile(D$4,$A154)</f>
        <v>#NAME?</v>
      </c>
      <c r="E154" s="377" t="e">
        <f ca="1">_xll.RiskPercentile(E$4,$A154)</f>
        <v>#NAME?</v>
      </c>
      <c r="F154" s="377" t="e">
        <f ca="1">_xll.RiskPercentile(F$4,$A154)</f>
        <v>#NAME?</v>
      </c>
      <c r="G154" s="377" t="e">
        <f ca="1">_xll.RiskPercentile(G$4,$A154)</f>
        <v>#NAME?</v>
      </c>
      <c r="H154" s="377" t="e">
        <f ca="1">_xll.RiskPercentile(H$4,$A154)</f>
        <v>#NAME?</v>
      </c>
      <c r="I154" s="377" t="e">
        <f ca="1">_xll.RiskPercentile(I$4,$A154)</f>
        <v>#NAME?</v>
      </c>
      <c r="J154" s="377" t="e">
        <f ca="1">_xll.RiskPercentile(J$4,$A154)</f>
        <v>#NAME?</v>
      </c>
      <c r="K154" s="377" t="e">
        <f ca="1">_xll.RiskPercentile(K$4,$A154)</f>
        <v>#NAME?</v>
      </c>
      <c r="L154" s="377" t="e">
        <f ca="1">_xll.RiskPercentile(L$4,$A154)</f>
        <v>#NAME?</v>
      </c>
      <c r="M154" s="377" t="e">
        <f ca="1">_xll.RiskPercentile(M$4,$A154)</f>
        <v>#NAME?</v>
      </c>
      <c r="N154" s="377" t="e">
        <f ca="1">_xll.RiskPercentile(N$4,$A154)</f>
        <v>#NAME?</v>
      </c>
      <c r="O154" s="377" t="e">
        <f ca="1">_xll.RiskPercentile(O$4,$A154)</f>
        <v>#NAME?</v>
      </c>
      <c r="P154" s="377" t="e">
        <f ca="1">_xll.RiskPercentile(P$4,$A154)</f>
        <v>#NAME?</v>
      </c>
      <c r="Q154" s="377" t="e">
        <f ca="1">_xll.RiskPercentile(Q$4,$A154)</f>
        <v>#NAME?</v>
      </c>
      <c r="R154" s="377" t="e">
        <f ca="1">_xll.RiskPercentile(R$4,$A154)</f>
        <v>#NAME?</v>
      </c>
      <c r="S154" s="377" t="e">
        <f ca="1">_xll.RiskPercentile(S$4,$A154)</f>
        <v>#NAME?</v>
      </c>
      <c r="T154" s="377" t="e">
        <f ca="1">_xll.RiskPercentile(T$4,$A154)</f>
        <v>#NAME?</v>
      </c>
      <c r="U154" s="377" t="e">
        <f ca="1">_xll.RiskPercentile(U$4,$A154)</f>
        <v>#NAME?</v>
      </c>
      <c r="V154" s="377" t="e">
        <f ca="1">_xll.RiskPercentile(V$4,$A154)</f>
        <v>#NAME?</v>
      </c>
      <c r="W154" s="377" t="e">
        <f ca="1">_xll.RiskPercentile(W$4,$A154)</f>
        <v>#NAME?</v>
      </c>
      <c r="X154" s="377" t="e">
        <f ca="1">_xll.RiskPercentile(X$4,$A154)</f>
        <v>#NAME?</v>
      </c>
      <c r="Y154" s="377" t="e">
        <f ca="1">_xll.RiskPercentile(Y$4,$A154)</f>
        <v>#NAME?</v>
      </c>
      <c r="Z154" s="377" t="e">
        <f ca="1">_xll.RiskPercentile(Z$4,$A154)</f>
        <v>#NAME?</v>
      </c>
      <c r="AA154" s="377" t="e">
        <f ca="1">_xll.RiskPercentile(AA$4,$A154)</f>
        <v>#NAME?</v>
      </c>
      <c r="AB154" s="377" t="e">
        <f ca="1">_xll.RiskPercentile(AB$4,$A154)</f>
        <v>#NAME?</v>
      </c>
      <c r="AC154" s="377" t="e">
        <f ca="1">_xll.RiskPercentile(AC$4,$A154)</f>
        <v>#NAME?</v>
      </c>
    </row>
    <row r="155" spans="1:29" x14ac:dyDescent="0.25">
      <c r="A155" s="376">
        <v>0.70000000000000051</v>
      </c>
      <c r="C155" s="377" t="e">
        <f ca="1">_xll.RiskPercentile(C$4,$A155)</f>
        <v>#NAME?</v>
      </c>
      <c r="D155" s="377" t="e">
        <f ca="1">_xll.RiskPercentile(D$4,$A155)</f>
        <v>#NAME?</v>
      </c>
      <c r="E155" s="377" t="e">
        <f ca="1">_xll.RiskPercentile(E$4,$A155)</f>
        <v>#NAME?</v>
      </c>
      <c r="F155" s="377" t="e">
        <f ca="1">_xll.RiskPercentile(F$4,$A155)</f>
        <v>#NAME?</v>
      </c>
      <c r="G155" s="377" t="e">
        <f ca="1">_xll.RiskPercentile(G$4,$A155)</f>
        <v>#NAME?</v>
      </c>
      <c r="H155" s="377" t="e">
        <f ca="1">_xll.RiskPercentile(H$4,$A155)</f>
        <v>#NAME?</v>
      </c>
      <c r="I155" s="377" t="e">
        <f ca="1">_xll.RiskPercentile(I$4,$A155)</f>
        <v>#NAME?</v>
      </c>
      <c r="J155" s="377" t="e">
        <f ca="1">_xll.RiskPercentile(J$4,$A155)</f>
        <v>#NAME?</v>
      </c>
      <c r="K155" s="377" t="e">
        <f ca="1">_xll.RiskPercentile(K$4,$A155)</f>
        <v>#NAME?</v>
      </c>
      <c r="L155" s="377" t="e">
        <f ca="1">_xll.RiskPercentile(L$4,$A155)</f>
        <v>#NAME?</v>
      </c>
      <c r="M155" s="377" t="e">
        <f ca="1">_xll.RiskPercentile(M$4,$A155)</f>
        <v>#NAME?</v>
      </c>
      <c r="N155" s="377" t="e">
        <f ca="1">_xll.RiskPercentile(N$4,$A155)</f>
        <v>#NAME?</v>
      </c>
      <c r="O155" s="377" t="e">
        <f ca="1">_xll.RiskPercentile(O$4,$A155)</f>
        <v>#NAME?</v>
      </c>
      <c r="P155" s="377" t="e">
        <f ca="1">_xll.RiskPercentile(P$4,$A155)</f>
        <v>#NAME?</v>
      </c>
      <c r="Q155" s="377" t="e">
        <f ca="1">_xll.RiskPercentile(Q$4,$A155)</f>
        <v>#NAME?</v>
      </c>
      <c r="R155" s="377" t="e">
        <f ca="1">_xll.RiskPercentile(R$4,$A155)</f>
        <v>#NAME?</v>
      </c>
      <c r="S155" s="377" t="e">
        <f ca="1">_xll.RiskPercentile(S$4,$A155)</f>
        <v>#NAME?</v>
      </c>
      <c r="T155" s="377" t="e">
        <f ca="1">_xll.RiskPercentile(T$4,$A155)</f>
        <v>#NAME?</v>
      </c>
      <c r="U155" s="377" t="e">
        <f ca="1">_xll.RiskPercentile(U$4,$A155)</f>
        <v>#NAME?</v>
      </c>
      <c r="V155" s="377" t="e">
        <f ca="1">_xll.RiskPercentile(V$4,$A155)</f>
        <v>#NAME?</v>
      </c>
      <c r="W155" s="377" t="e">
        <f ca="1">_xll.RiskPercentile(W$4,$A155)</f>
        <v>#NAME?</v>
      </c>
      <c r="X155" s="377" t="e">
        <f ca="1">_xll.RiskPercentile(X$4,$A155)</f>
        <v>#NAME?</v>
      </c>
      <c r="Y155" s="377" t="e">
        <f ca="1">_xll.RiskPercentile(Y$4,$A155)</f>
        <v>#NAME?</v>
      </c>
      <c r="Z155" s="377" t="e">
        <f ca="1">_xll.RiskPercentile(Z$4,$A155)</f>
        <v>#NAME?</v>
      </c>
      <c r="AA155" s="377" t="e">
        <f ca="1">_xll.RiskPercentile(AA$4,$A155)</f>
        <v>#NAME?</v>
      </c>
      <c r="AB155" s="377" t="e">
        <f ca="1">_xll.RiskPercentile(AB$4,$A155)</f>
        <v>#NAME?</v>
      </c>
      <c r="AC155" s="377" t="e">
        <f ca="1">_xll.RiskPercentile(AC$4,$A155)</f>
        <v>#NAME?</v>
      </c>
    </row>
    <row r="156" spans="1:29" x14ac:dyDescent="0.25">
      <c r="A156" s="376">
        <v>0.70500000000000052</v>
      </c>
      <c r="C156" s="377" t="e">
        <f ca="1">_xll.RiskPercentile(C$4,$A156)</f>
        <v>#NAME?</v>
      </c>
      <c r="D156" s="377" t="e">
        <f ca="1">_xll.RiskPercentile(D$4,$A156)</f>
        <v>#NAME?</v>
      </c>
      <c r="E156" s="377" t="e">
        <f ca="1">_xll.RiskPercentile(E$4,$A156)</f>
        <v>#NAME?</v>
      </c>
      <c r="F156" s="377" t="e">
        <f ca="1">_xll.RiskPercentile(F$4,$A156)</f>
        <v>#NAME?</v>
      </c>
      <c r="G156" s="377" t="e">
        <f ca="1">_xll.RiskPercentile(G$4,$A156)</f>
        <v>#NAME?</v>
      </c>
      <c r="H156" s="377" t="e">
        <f ca="1">_xll.RiskPercentile(H$4,$A156)</f>
        <v>#NAME?</v>
      </c>
      <c r="I156" s="377" t="e">
        <f ca="1">_xll.RiskPercentile(I$4,$A156)</f>
        <v>#NAME?</v>
      </c>
      <c r="J156" s="377" t="e">
        <f ca="1">_xll.RiskPercentile(J$4,$A156)</f>
        <v>#NAME?</v>
      </c>
      <c r="K156" s="377" t="e">
        <f ca="1">_xll.RiskPercentile(K$4,$A156)</f>
        <v>#NAME?</v>
      </c>
      <c r="L156" s="377" t="e">
        <f ca="1">_xll.RiskPercentile(L$4,$A156)</f>
        <v>#NAME?</v>
      </c>
      <c r="M156" s="377" t="e">
        <f ca="1">_xll.RiskPercentile(M$4,$A156)</f>
        <v>#NAME?</v>
      </c>
      <c r="N156" s="377" t="e">
        <f ca="1">_xll.RiskPercentile(N$4,$A156)</f>
        <v>#NAME?</v>
      </c>
      <c r="O156" s="377" t="e">
        <f ca="1">_xll.RiskPercentile(O$4,$A156)</f>
        <v>#NAME?</v>
      </c>
      <c r="P156" s="377" t="e">
        <f ca="1">_xll.RiskPercentile(P$4,$A156)</f>
        <v>#NAME?</v>
      </c>
      <c r="Q156" s="377" t="e">
        <f ca="1">_xll.RiskPercentile(Q$4,$A156)</f>
        <v>#NAME?</v>
      </c>
      <c r="R156" s="377" t="e">
        <f ca="1">_xll.RiskPercentile(R$4,$A156)</f>
        <v>#NAME?</v>
      </c>
      <c r="S156" s="377" t="e">
        <f ca="1">_xll.RiskPercentile(S$4,$A156)</f>
        <v>#NAME?</v>
      </c>
      <c r="T156" s="377" t="e">
        <f ca="1">_xll.RiskPercentile(T$4,$A156)</f>
        <v>#NAME?</v>
      </c>
      <c r="U156" s="377" t="e">
        <f ca="1">_xll.RiskPercentile(U$4,$A156)</f>
        <v>#NAME?</v>
      </c>
      <c r="V156" s="377" t="e">
        <f ca="1">_xll.RiskPercentile(V$4,$A156)</f>
        <v>#NAME?</v>
      </c>
      <c r="W156" s="377" t="e">
        <f ca="1">_xll.RiskPercentile(W$4,$A156)</f>
        <v>#NAME?</v>
      </c>
      <c r="X156" s="377" t="e">
        <f ca="1">_xll.RiskPercentile(X$4,$A156)</f>
        <v>#NAME?</v>
      </c>
      <c r="Y156" s="377" t="e">
        <f ca="1">_xll.RiskPercentile(Y$4,$A156)</f>
        <v>#NAME?</v>
      </c>
      <c r="Z156" s="377" t="e">
        <f ca="1">_xll.RiskPercentile(Z$4,$A156)</f>
        <v>#NAME?</v>
      </c>
      <c r="AA156" s="377" t="e">
        <f ca="1">_xll.RiskPercentile(AA$4,$A156)</f>
        <v>#NAME?</v>
      </c>
      <c r="AB156" s="377" t="e">
        <f ca="1">_xll.RiskPercentile(AB$4,$A156)</f>
        <v>#NAME?</v>
      </c>
      <c r="AC156" s="377" t="e">
        <f ca="1">_xll.RiskPercentile(AC$4,$A156)</f>
        <v>#NAME?</v>
      </c>
    </row>
    <row r="157" spans="1:29" x14ac:dyDescent="0.25">
      <c r="A157" s="376">
        <v>0.71000000000000052</v>
      </c>
      <c r="C157" s="377" t="e">
        <f ca="1">_xll.RiskPercentile(C$4,$A157)</f>
        <v>#NAME?</v>
      </c>
      <c r="D157" s="377" t="e">
        <f ca="1">_xll.RiskPercentile(D$4,$A157)</f>
        <v>#NAME?</v>
      </c>
      <c r="E157" s="377" t="e">
        <f ca="1">_xll.RiskPercentile(E$4,$A157)</f>
        <v>#NAME?</v>
      </c>
      <c r="F157" s="377" t="e">
        <f ca="1">_xll.RiskPercentile(F$4,$A157)</f>
        <v>#NAME?</v>
      </c>
      <c r="G157" s="377" t="e">
        <f ca="1">_xll.RiskPercentile(G$4,$A157)</f>
        <v>#NAME?</v>
      </c>
      <c r="H157" s="377" t="e">
        <f ca="1">_xll.RiskPercentile(H$4,$A157)</f>
        <v>#NAME?</v>
      </c>
      <c r="I157" s="377" t="e">
        <f ca="1">_xll.RiskPercentile(I$4,$A157)</f>
        <v>#NAME?</v>
      </c>
      <c r="J157" s="377" t="e">
        <f ca="1">_xll.RiskPercentile(J$4,$A157)</f>
        <v>#NAME?</v>
      </c>
      <c r="K157" s="377" t="e">
        <f ca="1">_xll.RiskPercentile(K$4,$A157)</f>
        <v>#NAME?</v>
      </c>
      <c r="L157" s="377" t="e">
        <f ca="1">_xll.RiskPercentile(L$4,$A157)</f>
        <v>#NAME?</v>
      </c>
      <c r="M157" s="377" t="e">
        <f ca="1">_xll.RiskPercentile(M$4,$A157)</f>
        <v>#NAME?</v>
      </c>
      <c r="N157" s="377" t="e">
        <f ca="1">_xll.RiskPercentile(N$4,$A157)</f>
        <v>#NAME?</v>
      </c>
      <c r="O157" s="377" t="e">
        <f ca="1">_xll.RiskPercentile(O$4,$A157)</f>
        <v>#NAME?</v>
      </c>
      <c r="P157" s="377" t="e">
        <f ca="1">_xll.RiskPercentile(P$4,$A157)</f>
        <v>#NAME?</v>
      </c>
      <c r="Q157" s="377" t="e">
        <f ca="1">_xll.RiskPercentile(Q$4,$A157)</f>
        <v>#NAME?</v>
      </c>
      <c r="R157" s="377" t="e">
        <f ca="1">_xll.RiskPercentile(R$4,$A157)</f>
        <v>#NAME?</v>
      </c>
      <c r="S157" s="377" t="e">
        <f ca="1">_xll.RiskPercentile(S$4,$A157)</f>
        <v>#NAME?</v>
      </c>
      <c r="T157" s="377" t="e">
        <f ca="1">_xll.RiskPercentile(T$4,$A157)</f>
        <v>#NAME?</v>
      </c>
      <c r="U157" s="377" t="e">
        <f ca="1">_xll.RiskPercentile(U$4,$A157)</f>
        <v>#NAME?</v>
      </c>
      <c r="V157" s="377" t="e">
        <f ca="1">_xll.RiskPercentile(V$4,$A157)</f>
        <v>#NAME?</v>
      </c>
      <c r="W157" s="377" t="e">
        <f ca="1">_xll.RiskPercentile(W$4,$A157)</f>
        <v>#NAME?</v>
      </c>
      <c r="X157" s="377" t="e">
        <f ca="1">_xll.RiskPercentile(X$4,$A157)</f>
        <v>#NAME?</v>
      </c>
      <c r="Y157" s="377" t="e">
        <f ca="1">_xll.RiskPercentile(Y$4,$A157)</f>
        <v>#NAME?</v>
      </c>
      <c r="Z157" s="377" t="e">
        <f ca="1">_xll.RiskPercentile(Z$4,$A157)</f>
        <v>#NAME?</v>
      </c>
      <c r="AA157" s="377" t="e">
        <f ca="1">_xll.RiskPercentile(AA$4,$A157)</f>
        <v>#NAME?</v>
      </c>
      <c r="AB157" s="377" t="e">
        <f ca="1">_xll.RiskPercentile(AB$4,$A157)</f>
        <v>#NAME?</v>
      </c>
      <c r="AC157" s="377" t="e">
        <f ca="1">_xll.RiskPercentile(AC$4,$A157)</f>
        <v>#NAME?</v>
      </c>
    </row>
    <row r="158" spans="1:29" x14ac:dyDescent="0.25">
      <c r="A158" s="376">
        <v>0.71500000000000052</v>
      </c>
      <c r="C158" s="377" t="e">
        <f ca="1">_xll.RiskPercentile(C$4,$A158)</f>
        <v>#NAME?</v>
      </c>
      <c r="D158" s="377" t="e">
        <f ca="1">_xll.RiskPercentile(D$4,$A158)</f>
        <v>#NAME?</v>
      </c>
      <c r="E158" s="377" t="e">
        <f ca="1">_xll.RiskPercentile(E$4,$A158)</f>
        <v>#NAME?</v>
      </c>
      <c r="F158" s="377" t="e">
        <f ca="1">_xll.RiskPercentile(F$4,$A158)</f>
        <v>#NAME?</v>
      </c>
      <c r="G158" s="377" t="e">
        <f ca="1">_xll.RiskPercentile(G$4,$A158)</f>
        <v>#NAME?</v>
      </c>
      <c r="H158" s="377" t="e">
        <f ca="1">_xll.RiskPercentile(H$4,$A158)</f>
        <v>#NAME?</v>
      </c>
      <c r="I158" s="377" t="e">
        <f ca="1">_xll.RiskPercentile(I$4,$A158)</f>
        <v>#NAME?</v>
      </c>
      <c r="J158" s="377" t="e">
        <f ca="1">_xll.RiskPercentile(J$4,$A158)</f>
        <v>#NAME?</v>
      </c>
      <c r="K158" s="377" t="e">
        <f ca="1">_xll.RiskPercentile(K$4,$A158)</f>
        <v>#NAME?</v>
      </c>
      <c r="L158" s="377" t="e">
        <f ca="1">_xll.RiskPercentile(L$4,$A158)</f>
        <v>#NAME?</v>
      </c>
      <c r="M158" s="377" t="e">
        <f ca="1">_xll.RiskPercentile(M$4,$A158)</f>
        <v>#NAME?</v>
      </c>
      <c r="N158" s="377" t="e">
        <f ca="1">_xll.RiskPercentile(N$4,$A158)</f>
        <v>#NAME?</v>
      </c>
      <c r="O158" s="377" t="e">
        <f ca="1">_xll.RiskPercentile(O$4,$A158)</f>
        <v>#NAME?</v>
      </c>
      <c r="P158" s="377" t="e">
        <f ca="1">_xll.RiskPercentile(P$4,$A158)</f>
        <v>#NAME?</v>
      </c>
      <c r="Q158" s="377" t="e">
        <f ca="1">_xll.RiskPercentile(Q$4,$A158)</f>
        <v>#NAME?</v>
      </c>
      <c r="R158" s="377" t="e">
        <f ca="1">_xll.RiskPercentile(R$4,$A158)</f>
        <v>#NAME?</v>
      </c>
      <c r="S158" s="377" t="e">
        <f ca="1">_xll.RiskPercentile(S$4,$A158)</f>
        <v>#NAME?</v>
      </c>
      <c r="T158" s="377" t="e">
        <f ca="1">_xll.RiskPercentile(T$4,$A158)</f>
        <v>#NAME?</v>
      </c>
      <c r="U158" s="377" t="e">
        <f ca="1">_xll.RiskPercentile(U$4,$A158)</f>
        <v>#NAME?</v>
      </c>
      <c r="V158" s="377" t="e">
        <f ca="1">_xll.RiskPercentile(V$4,$A158)</f>
        <v>#NAME?</v>
      </c>
      <c r="W158" s="377" t="e">
        <f ca="1">_xll.RiskPercentile(W$4,$A158)</f>
        <v>#NAME?</v>
      </c>
      <c r="X158" s="377" t="e">
        <f ca="1">_xll.RiskPercentile(X$4,$A158)</f>
        <v>#NAME?</v>
      </c>
      <c r="Y158" s="377" t="e">
        <f ca="1">_xll.RiskPercentile(Y$4,$A158)</f>
        <v>#NAME?</v>
      </c>
      <c r="Z158" s="377" t="e">
        <f ca="1">_xll.RiskPercentile(Z$4,$A158)</f>
        <v>#NAME?</v>
      </c>
      <c r="AA158" s="377" t="e">
        <f ca="1">_xll.RiskPercentile(AA$4,$A158)</f>
        <v>#NAME?</v>
      </c>
      <c r="AB158" s="377" t="e">
        <f ca="1">_xll.RiskPercentile(AB$4,$A158)</f>
        <v>#NAME?</v>
      </c>
      <c r="AC158" s="377" t="e">
        <f ca="1">_xll.RiskPercentile(AC$4,$A158)</f>
        <v>#NAME?</v>
      </c>
    </row>
    <row r="159" spans="1:29" x14ac:dyDescent="0.25">
      <c r="A159" s="376">
        <v>0.72000000000000053</v>
      </c>
      <c r="C159" s="377" t="e">
        <f ca="1">_xll.RiskPercentile(C$4,$A159)</f>
        <v>#NAME?</v>
      </c>
      <c r="D159" s="377" t="e">
        <f ca="1">_xll.RiskPercentile(D$4,$A159)</f>
        <v>#NAME?</v>
      </c>
      <c r="E159" s="377" t="e">
        <f ca="1">_xll.RiskPercentile(E$4,$A159)</f>
        <v>#NAME?</v>
      </c>
      <c r="F159" s="377" t="e">
        <f ca="1">_xll.RiskPercentile(F$4,$A159)</f>
        <v>#NAME?</v>
      </c>
      <c r="G159" s="377" t="e">
        <f ca="1">_xll.RiskPercentile(G$4,$A159)</f>
        <v>#NAME?</v>
      </c>
      <c r="H159" s="377" t="e">
        <f ca="1">_xll.RiskPercentile(H$4,$A159)</f>
        <v>#NAME?</v>
      </c>
      <c r="I159" s="377" t="e">
        <f ca="1">_xll.RiskPercentile(I$4,$A159)</f>
        <v>#NAME?</v>
      </c>
      <c r="J159" s="377" t="e">
        <f ca="1">_xll.RiskPercentile(J$4,$A159)</f>
        <v>#NAME?</v>
      </c>
      <c r="K159" s="377" t="e">
        <f ca="1">_xll.RiskPercentile(K$4,$A159)</f>
        <v>#NAME?</v>
      </c>
      <c r="L159" s="377" t="e">
        <f ca="1">_xll.RiskPercentile(L$4,$A159)</f>
        <v>#NAME?</v>
      </c>
      <c r="M159" s="377" t="e">
        <f ca="1">_xll.RiskPercentile(M$4,$A159)</f>
        <v>#NAME?</v>
      </c>
      <c r="N159" s="377" t="e">
        <f ca="1">_xll.RiskPercentile(N$4,$A159)</f>
        <v>#NAME?</v>
      </c>
      <c r="O159" s="377" t="e">
        <f ca="1">_xll.RiskPercentile(O$4,$A159)</f>
        <v>#NAME?</v>
      </c>
      <c r="P159" s="377" t="e">
        <f ca="1">_xll.RiskPercentile(P$4,$A159)</f>
        <v>#NAME?</v>
      </c>
      <c r="Q159" s="377" t="e">
        <f ca="1">_xll.RiskPercentile(Q$4,$A159)</f>
        <v>#NAME?</v>
      </c>
      <c r="R159" s="377" t="e">
        <f ca="1">_xll.RiskPercentile(R$4,$A159)</f>
        <v>#NAME?</v>
      </c>
      <c r="S159" s="377" t="e">
        <f ca="1">_xll.RiskPercentile(S$4,$A159)</f>
        <v>#NAME?</v>
      </c>
      <c r="T159" s="377" t="e">
        <f ca="1">_xll.RiskPercentile(T$4,$A159)</f>
        <v>#NAME?</v>
      </c>
      <c r="U159" s="377" t="e">
        <f ca="1">_xll.RiskPercentile(U$4,$A159)</f>
        <v>#NAME?</v>
      </c>
      <c r="V159" s="377" t="e">
        <f ca="1">_xll.RiskPercentile(V$4,$A159)</f>
        <v>#NAME?</v>
      </c>
      <c r="W159" s="377" t="e">
        <f ca="1">_xll.RiskPercentile(W$4,$A159)</f>
        <v>#NAME?</v>
      </c>
      <c r="X159" s="377" t="e">
        <f ca="1">_xll.RiskPercentile(X$4,$A159)</f>
        <v>#NAME?</v>
      </c>
      <c r="Y159" s="377" t="e">
        <f ca="1">_xll.RiskPercentile(Y$4,$A159)</f>
        <v>#NAME?</v>
      </c>
      <c r="Z159" s="377" t="e">
        <f ca="1">_xll.RiskPercentile(Z$4,$A159)</f>
        <v>#NAME?</v>
      </c>
      <c r="AA159" s="377" t="e">
        <f ca="1">_xll.RiskPercentile(AA$4,$A159)</f>
        <v>#NAME?</v>
      </c>
      <c r="AB159" s="377" t="e">
        <f ca="1">_xll.RiskPercentile(AB$4,$A159)</f>
        <v>#NAME?</v>
      </c>
      <c r="AC159" s="377" t="e">
        <f ca="1">_xll.RiskPercentile(AC$4,$A159)</f>
        <v>#NAME?</v>
      </c>
    </row>
    <row r="160" spans="1:29" x14ac:dyDescent="0.25">
      <c r="A160" s="376">
        <v>0.72500000000000053</v>
      </c>
      <c r="C160" s="377" t="e">
        <f ca="1">_xll.RiskPercentile(C$4,$A160)</f>
        <v>#NAME?</v>
      </c>
      <c r="D160" s="377" t="e">
        <f ca="1">_xll.RiskPercentile(D$4,$A160)</f>
        <v>#NAME?</v>
      </c>
      <c r="E160" s="377" t="e">
        <f ca="1">_xll.RiskPercentile(E$4,$A160)</f>
        <v>#NAME?</v>
      </c>
      <c r="F160" s="377" t="e">
        <f ca="1">_xll.RiskPercentile(F$4,$A160)</f>
        <v>#NAME?</v>
      </c>
      <c r="G160" s="377" t="e">
        <f ca="1">_xll.RiskPercentile(G$4,$A160)</f>
        <v>#NAME?</v>
      </c>
      <c r="H160" s="377" t="e">
        <f ca="1">_xll.RiskPercentile(H$4,$A160)</f>
        <v>#NAME?</v>
      </c>
      <c r="I160" s="377" t="e">
        <f ca="1">_xll.RiskPercentile(I$4,$A160)</f>
        <v>#NAME?</v>
      </c>
      <c r="J160" s="377" t="e">
        <f ca="1">_xll.RiskPercentile(J$4,$A160)</f>
        <v>#NAME?</v>
      </c>
      <c r="K160" s="377" t="e">
        <f ca="1">_xll.RiskPercentile(K$4,$A160)</f>
        <v>#NAME?</v>
      </c>
      <c r="L160" s="377" t="e">
        <f ca="1">_xll.RiskPercentile(L$4,$A160)</f>
        <v>#NAME?</v>
      </c>
      <c r="M160" s="377" t="e">
        <f ca="1">_xll.RiskPercentile(M$4,$A160)</f>
        <v>#NAME?</v>
      </c>
      <c r="N160" s="377" t="e">
        <f ca="1">_xll.RiskPercentile(N$4,$A160)</f>
        <v>#NAME?</v>
      </c>
      <c r="O160" s="377" t="e">
        <f ca="1">_xll.RiskPercentile(O$4,$A160)</f>
        <v>#NAME?</v>
      </c>
      <c r="P160" s="377" t="e">
        <f ca="1">_xll.RiskPercentile(P$4,$A160)</f>
        <v>#NAME?</v>
      </c>
      <c r="Q160" s="377" t="e">
        <f ca="1">_xll.RiskPercentile(Q$4,$A160)</f>
        <v>#NAME?</v>
      </c>
      <c r="R160" s="377" t="e">
        <f ca="1">_xll.RiskPercentile(R$4,$A160)</f>
        <v>#NAME?</v>
      </c>
      <c r="S160" s="377" t="e">
        <f ca="1">_xll.RiskPercentile(S$4,$A160)</f>
        <v>#NAME?</v>
      </c>
      <c r="T160" s="377" t="e">
        <f ca="1">_xll.RiskPercentile(T$4,$A160)</f>
        <v>#NAME?</v>
      </c>
      <c r="U160" s="377" t="e">
        <f ca="1">_xll.RiskPercentile(U$4,$A160)</f>
        <v>#NAME?</v>
      </c>
      <c r="V160" s="377" t="e">
        <f ca="1">_xll.RiskPercentile(V$4,$A160)</f>
        <v>#NAME?</v>
      </c>
      <c r="W160" s="377" t="e">
        <f ca="1">_xll.RiskPercentile(W$4,$A160)</f>
        <v>#NAME?</v>
      </c>
      <c r="X160" s="377" t="e">
        <f ca="1">_xll.RiskPercentile(X$4,$A160)</f>
        <v>#NAME?</v>
      </c>
      <c r="Y160" s="377" t="e">
        <f ca="1">_xll.RiskPercentile(Y$4,$A160)</f>
        <v>#NAME?</v>
      </c>
      <c r="Z160" s="377" t="e">
        <f ca="1">_xll.RiskPercentile(Z$4,$A160)</f>
        <v>#NAME?</v>
      </c>
      <c r="AA160" s="377" t="e">
        <f ca="1">_xll.RiskPercentile(AA$4,$A160)</f>
        <v>#NAME?</v>
      </c>
      <c r="AB160" s="377" t="e">
        <f ca="1">_xll.RiskPercentile(AB$4,$A160)</f>
        <v>#NAME?</v>
      </c>
      <c r="AC160" s="377" t="e">
        <f ca="1">_xll.RiskPercentile(AC$4,$A160)</f>
        <v>#NAME?</v>
      </c>
    </row>
    <row r="161" spans="1:29" x14ac:dyDescent="0.25">
      <c r="A161" s="376">
        <v>0.73000000000000054</v>
      </c>
      <c r="C161" s="377" t="e">
        <f ca="1">_xll.RiskPercentile(C$4,$A161)</f>
        <v>#NAME?</v>
      </c>
      <c r="D161" s="377" t="e">
        <f ca="1">_xll.RiskPercentile(D$4,$A161)</f>
        <v>#NAME?</v>
      </c>
      <c r="E161" s="377" t="e">
        <f ca="1">_xll.RiskPercentile(E$4,$A161)</f>
        <v>#NAME?</v>
      </c>
      <c r="F161" s="377" t="e">
        <f ca="1">_xll.RiskPercentile(F$4,$A161)</f>
        <v>#NAME?</v>
      </c>
      <c r="G161" s="377" t="e">
        <f ca="1">_xll.RiskPercentile(G$4,$A161)</f>
        <v>#NAME?</v>
      </c>
      <c r="H161" s="377" t="e">
        <f ca="1">_xll.RiskPercentile(H$4,$A161)</f>
        <v>#NAME?</v>
      </c>
      <c r="I161" s="377" t="e">
        <f ca="1">_xll.RiskPercentile(I$4,$A161)</f>
        <v>#NAME?</v>
      </c>
      <c r="J161" s="377" t="e">
        <f ca="1">_xll.RiskPercentile(J$4,$A161)</f>
        <v>#NAME?</v>
      </c>
      <c r="K161" s="377" t="e">
        <f ca="1">_xll.RiskPercentile(K$4,$A161)</f>
        <v>#NAME?</v>
      </c>
      <c r="L161" s="377" t="e">
        <f ca="1">_xll.RiskPercentile(L$4,$A161)</f>
        <v>#NAME?</v>
      </c>
      <c r="M161" s="377" t="e">
        <f ca="1">_xll.RiskPercentile(M$4,$A161)</f>
        <v>#NAME?</v>
      </c>
      <c r="N161" s="377" t="e">
        <f ca="1">_xll.RiskPercentile(N$4,$A161)</f>
        <v>#NAME?</v>
      </c>
      <c r="O161" s="377" t="e">
        <f ca="1">_xll.RiskPercentile(O$4,$A161)</f>
        <v>#NAME?</v>
      </c>
      <c r="P161" s="377" t="e">
        <f ca="1">_xll.RiskPercentile(P$4,$A161)</f>
        <v>#NAME?</v>
      </c>
      <c r="Q161" s="377" t="e">
        <f ca="1">_xll.RiskPercentile(Q$4,$A161)</f>
        <v>#NAME?</v>
      </c>
      <c r="R161" s="377" t="e">
        <f ca="1">_xll.RiskPercentile(R$4,$A161)</f>
        <v>#NAME?</v>
      </c>
      <c r="S161" s="377" t="e">
        <f ca="1">_xll.RiskPercentile(S$4,$A161)</f>
        <v>#NAME?</v>
      </c>
      <c r="T161" s="377" t="e">
        <f ca="1">_xll.RiskPercentile(T$4,$A161)</f>
        <v>#NAME?</v>
      </c>
      <c r="U161" s="377" t="e">
        <f ca="1">_xll.RiskPercentile(U$4,$A161)</f>
        <v>#NAME?</v>
      </c>
      <c r="V161" s="377" t="e">
        <f ca="1">_xll.RiskPercentile(V$4,$A161)</f>
        <v>#NAME?</v>
      </c>
      <c r="W161" s="377" t="e">
        <f ca="1">_xll.RiskPercentile(W$4,$A161)</f>
        <v>#NAME?</v>
      </c>
      <c r="X161" s="377" t="e">
        <f ca="1">_xll.RiskPercentile(X$4,$A161)</f>
        <v>#NAME?</v>
      </c>
      <c r="Y161" s="377" t="e">
        <f ca="1">_xll.RiskPercentile(Y$4,$A161)</f>
        <v>#NAME?</v>
      </c>
      <c r="Z161" s="377" t="e">
        <f ca="1">_xll.RiskPercentile(Z$4,$A161)</f>
        <v>#NAME?</v>
      </c>
      <c r="AA161" s="377" t="e">
        <f ca="1">_xll.RiskPercentile(AA$4,$A161)</f>
        <v>#NAME?</v>
      </c>
      <c r="AB161" s="377" t="e">
        <f ca="1">_xll.RiskPercentile(AB$4,$A161)</f>
        <v>#NAME?</v>
      </c>
      <c r="AC161" s="377" t="e">
        <f ca="1">_xll.RiskPercentile(AC$4,$A161)</f>
        <v>#NAME?</v>
      </c>
    </row>
    <row r="162" spans="1:29" x14ac:dyDescent="0.25">
      <c r="A162" s="376">
        <v>0.73500000000000054</v>
      </c>
      <c r="C162" s="377" t="e">
        <f ca="1">_xll.RiskPercentile(C$4,$A162)</f>
        <v>#NAME?</v>
      </c>
      <c r="D162" s="377" t="e">
        <f ca="1">_xll.RiskPercentile(D$4,$A162)</f>
        <v>#NAME?</v>
      </c>
      <c r="E162" s="377" t="e">
        <f ca="1">_xll.RiskPercentile(E$4,$A162)</f>
        <v>#NAME?</v>
      </c>
      <c r="F162" s="377" t="e">
        <f ca="1">_xll.RiskPercentile(F$4,$A162)</f>
        <v>#NAME?</v>
      </c>
      <c r="G162" s="377" t="e">
        <f ca="1">_xll.RiskPercentile(G$4,$A162)</f>
        <v>#NAME?</v>
      </c>
      <c r="H162" s="377" t="e">
        <f ca="1">_xll.RiskPercentile(H$4,$A162)</f>
        <v>#NAME?</v>
      </c>
      <c r="I162" s="377" t="e">
        <f ca="1">_xll.RiskPercentile(I$4,$A162)</f>
        <v>#NAME?</v>
      </c>
      <c r="J162" s="377" t="e">
        <f ca="1">_xll.RiskPercentile(J$4,$A162)</f>
        <v>#NAME?</v>
      </c>
      <c r="K162" s="377" t="e">
        <f ca="1">_xll.RiskPercentile(K$4,$A162)</f>
        <v>#NAME?</v>
      </c>
      <c r="L162" s="377" t="e">
        <f ca="1">_xll.RiskPercentile(L$4,$A162)</f>
        <v>#NAME?</v>
      </c>
      <c r="M162" s="377" t="e">
        <f ca="1">_xll.RiskPercentile(M$4,$A162)</f>
        <v>#NAME?</v>
      </c>
      <c r="N162" s="377" t="e">
        <f ca="1">_xll.RiskPercentile(N$4,$A162)</f>
        <v>#NAME?</v>
      </c>
      <c r="O162" s="377" t="e">
        <f ca="1">_xll.RiskPercentile(O$4,$A162)</f>
        <v>#NAME?</v>
      </c>
      <c r="P162" s="377" t="e">
        <f ca="1">_xll.RiskPercentile(P$4,$A162)</f>
        <v>#NAME?</v>
      </c>
      <c r="Q162" s="377" t="e">
        <f ca="1">_xll.RiskPercentile(Q$4,$A162)</f>
        <v>#NAME?</v>
      </c>
      <c r="R162" s="377" t="e">
        <f ca="1">_xll.RiskPercentile(R$4,$A162)</f>
        <v>#NAME?</v>
      </c>
      <c r="S162" s="377" t="e">
        <f ca="1">_xll.RiskPercentile(S$4,$A162)</f>
        <v>#NAME?</v>
      </c>
      <c r="T162" s="377" t="e">
        <f ca="1">_xll.RiskPercentile(T$4,$A162)</f>
        <v>#NAME?</v>
      </c>
      <c r="U162" s="377" t="e">
        <f ca="1">_xll.RiskPercentile(U$4,$A162)</f>
        <v>#NAME?</v>
      </c>
      <c r="V162" s="377" t="e">
        <f ca="1">_xll.RiskPercentile(V$4,$A162)</f>
        <v>#NAME?</v>
      </c>
      <c r="W162" s="377" t="e">
        <f ca="1">_xll.RiskPercentile(W$4,$A162)</f>
        <v>#NAME?</v>
      </c>
      <c r="X162" s="377" t="e">
        <f ca="1">_xll.RiskPercentile(X$4,$A162)</f>
        <v>#NAME?</v>
      </c>
      <c r="Y162" s="377" t="e">
        <f ca="1">_xll.RiskPercentile(Y$4,$A162)</f>
        <v>#NAME?</v>
      </c>
      <c r="Z162" s="377" t="e">
        <f ca="1">_xll.RiskPercentile(Z$4,$A162)</f>
        <v>#NAME?</v>
      </c>
      <c r="AA162" s="377" t="e">
        <f ca="1">_xll.RiskPercentile(AA$4,$A162)</f>
        <v>#NAME?</v>
      </c>
      <c r="AB162" s="377" t="e">
        <f ca="1">_xll.RiskPercentile(AB$4,$A162)</f>
        <v>#NAME?</v>
      </c>
      <c r="AC162" s="377" t="e">
        <f ca="1">_xll.RiskPercentile(AC$4,$A162)</f>
        <v>#NAME?</v>
      </c>
    </row>
    <row r="163" spans="1:29" x14ac:dyDescent="0.25">
      <c r="A163" s="376">
        <v>0.74000000000000055</v>
      </c>
      <c r="C163" s="377" t="e">
        <f ca="1">_xll.RiskPercentile(C$4,$A163)</f>
        <v>#NAME?</v>
      </c>
      <c r="D163" s="377" t="e">
        <f ca="1">_xll.RiskPercentile(D$4,$A163)</f>
        <v>#NAME?</v>
      </c>
      <c r="E163" s="377" t="e">
        <f ca="1">_xll.RiskPercentile(E$4,$A163)</f>
        <v>#NAME?</v>
      </c>
      <c r="F163" s="377" t="e">
        <f ca="1">_xll.RiskPercentile(F$4,$A163)</f>
        <v>#NAME?</v>
      </c>
      <c r="G163" s="377" t="e">
        <f ca="1">_xll.RiskPercentile(G$4,$A163)</f>
        <v>#NAME?</v>
      </c>
      <c r="H163" s="377" t="e">
        <f ca="1">_xll.RiskPercentile(H$4,$A163)</f>
        <v>#NAME?</v>
      </c>
      <c r="I163" s="377" t="e">
        <f ca="1">_xll.RiskPercentile(I$4,$A163)</f>
        <v>#NAME?</v>
      </c>
      <c r="J163" s="377" t="e">
        <f ca="1">_xll.RiskPercentile(J$4,$A163)</f>
        <v>#NAME?</v>
      </c>
      <c r="K163" s="377" t="e">
        <f ca="1">_xll.RiskPercentile(K$4,$A163)</f>
        <v>#NAME?</v>
      </c>
      <c r="L163" s="377" t="e">
        <f ca="1">_xll.RiskPercentile(L$4,$A163)</f>
        <v>#NAME?</v>
      </c>
      <c r="M163" s="377" t="e">
        <f ca="1">_xll.RiskPercentile(M$4,$A163)</f>
        <v>#NAME?</v>
      </c>
      <c r="N163" s="377" t="e">
        <f ca="1">_xll.RiskPercentile(N$4,$A163)</f>
        <v>#NAME?</v>
      </c>
      <c r="O163" s="377" t="e">
        <f ca="1">_xll.RiskPercentile(O$4,$A163)</f>
        <v>#NAME?</v>
      </c>
      <c r="P163" s="377" t="e">
        <f ca="1">_xll.RiskPercentile(P$4,$A163)</f>
        <v>#NAME?</v>
      </c>
      <c r="Q163" s="377" t="e">
        <f ca="1">_xll.RiskPercentile(Q$4,$A163)</f>
        <v>#NAME?</v>
      </c>
      <c r="R163" s="377" t="e">
        <f ca="1">_xll.RiskPercentile(R$4,$A163)</f>
        <v>#NAME?</v>
      </c>
      <c r="S163" s="377" t="e">
        <f ca="1">_xll.RiskPercentile(S$4,$A163)</f>
        <v>#NAME?</v>
      </c>
      <c r="T163" s="377" t="e">
        <f ca="1">_xll.RiskPercentile(T$4,$A163)</f>
        <v>#NAME?</v>
      </c>
      <c r="U163" s="377" t="e">
        <f ca="1">_xll.RiskPercentile(U$4,$A163)</f>
        <v>#NAME?</v>
      </c>
      <c r="V163" s="377" t="e">
        <f ca="1">_xll.RiskPercentile(V$4,$A163)</f>
        <v>#NAME?</v>
      </c>
      <c r="W163" s="377" t="e">
        <f ca="1">_xll.RiskPercentile(W$4,$A163)</f>
        <v>#NAME?</v>
      </c>
      <c r="X163" s="377" t="e">
        <f ca="1">_xll.RiskPercentile(X$4,$A163)</f>
        <v>#NAME?</v>
      </c>
      <c r="Y163" s="377" t="e">
        <f ca="1">_xll.RiskPercentile(Y$4,$A163)</f>
        <v>#NAME?</v>
      </c>
      <c r="Z163" s="377" t="e">
        <f ca="1">_xll.RiskPercentile(Z$4,$A163)</f>
        <v>#NAME?</v>
      </c>
      <c r="AA163" s="377" t="e">
        <f ca="1">_xll.RiskPercentile(AA$4,$A163)</f>
        <v>#NAME?</v>
      </c>
      <c r="AB163" s="377" t="e">
        <f ca="1">_xll.RiskPercentile(AB$4,$A163)</f>
        <v>#NAME?</v>
      </c>
      <c r="AC163" s="377" t="e">
        <f ca="1">_xll.RiskPercentile(AC$4,$A163)</f>
        <v>#NAME?</v>
      </c>
    </row>
    <row r="164" spans="1:29" x14ac:dyDescent="0.25">
      <c r="A164" s="376">
        <v>0.74500000000000055</v>
      </c>
      <c r="C164" s="377" t="e">
        <f ca="1">_xll.RiskPercentile(C$4,$A164)</f>
        <v>#NAME?</v>
      </c>
      <c r="D164" s="377" t="e">
        <f ca="1">_xll.RiskPercentile(D$4,$A164)</f>
        <v>#NAME?</v>
      </c>
      <c r="E164" s="377" t="e">
        <f ca="1">_xll.RiskPercentile(E$4,$A164)</f>
        <v>#NAME?</v>
      </c>
      <c r="F164" s="377" t="e">
        <f ca="1">_xll.RiskPercentile(F$4,$A164)</f>
        <v>#NAME?</v>
      </c>
      <c r="G164" s="377" t="e">
        <f ca="1">_xll.RiskPercentile(G$4,$A164)</f>
        <v>#NAME?</v>
      </c>
      <c r="H164" s="377" t="e">
        <f ca="1">_xll.RiskPercentile(H$4,$A164)</f>
        <v>#NAME?</v>
      </c>
      <c r="I164" s="377" t="e">
        <f ca="1">_xll.RiskPercentile(I$4,$A164)</f>
        <v>#NAME?</v>
      </c>
      <c r="J164" s="377" t="e">
        <f ca="1">_xll.RiskPercentile(J$4,$A164)</f>
        <v>#NAME?</v>
      </c>
      <c r="K164" s="377" t="e">
        <f ca="1">_xll.RiskPercentile(K$4,$A164)</f>
        <v>#NAME?</v>
      </c>
      <c r="L164" s="377" t="e">
        <f ca="1">_xll.RiskPercentile(L$4,$A164)</f>
        <v>#NAME?</v>
      </c>
      <c r="M164" s="377" t="e">
        <f ca="1">_xll.RiskPercentile(M$4,$A164)</f>
        <v>#NAME?</v>
      </c>
      <c r="N164" s="377" t="e">
        <f ca="1">_xll.RiskPercentile(N$4,$A164)</f>
        <v>#NAME?</v>
      </c>
      <c r="O164" s="377" t="e">
        <f ca="1">_xll.RiskPercentile(O$4,$A164)</f>
        <v>#NAME?</v>
      </c>
      <c r="P164" s="377" t="e">
        <f ca="1">_xll.RiskPercentile(P$4,$A164)</f>
        <v>#NAME?</v>
      </c>
      <c r="Q164" s="377" t="e">
        <f ca="1">_xll.RiskPercentile(Q$4,$A164)</f>
        <v>#NAME?</v>
      </c>
      <c r="R164" s="377" t="e">
        <f ca="1">_xll.RiskPercentile(R$4,$A164)</f>
        <v>#NAME?</v>
      </c>
      <c r="S164" s="377" t="e">
        <f ca="1">_xll.RiskPercentile(S$4,$A164)</f>
        <v>#NAME?</v>
      </c>
      <c r="T164" s="377" t="e">
        <f ca="1">_xll.RiskPercentile(T$4,$A164)</f>
        <v>#NAME?</v>
      </c>
      <c r="U164" s="377" t="e">
        <f ca="1">_xll.RiskPercentile(U$4,$A164)</f>
        <v>#NAME?</v>
      </c>
      <c r="V164" s="377" t="e">
        <f ca="1">_xll.RiskPercentile(V$4,$A164)</f>
        <v>#NAME?</v>
      </c>
      <c r="W164" s="377" t="e">
        <f ca="1">_xll.RiskPercentile(W$4,$A164)</f>
        <v>#NAME?</v>
      </c>
      <c r="X164" s="377" t="e">
        <f ca="1">_xll.RiskPercentile(X$4,$A164)</f>
        <v>#NAME?</v>
      </c>
      <c r="Y164" s="377" t="e">
        <f ca="1">_xll.RiskPercentile(Y$4,$A164)</f>
        <v>#NAME?</v>
      </c>
      <c r="Z164" s="377" t="e">
        <f ca="1">_xll.RiskPercentile(Z$4,$A164)</f>
        <v>#NAME?</v>
      </c>
      <c r="AA164" s="377" t="e">
        <f ca="1">_xll.RiskPercentile(AA$4,$A164)</f>
        <v>#NAME?</v>
      </c>
      <c r="AB164" s="377" t="e">
        <f ca="1">_xll.RiskPercentile(AB$4,$A164)</f>
        <v>#NAME?</v>
      </c>
      <c r="AC164" s="377" t="e">
        <f ca="1">_xll.RiskPercentile(AC$4,$A164)</f>
        <v>#NAME?</v>
      </c>
    </row>
    <row r="165" spans="1:29" x14ac:dyDescent="0.25">
      <c r="A165" s="376">
        <v>0.75000000000000056</v>
      </c>
      <c r="C165" s="377" t="e">
        <f ca="1">_xll.RiskPercentile(C$4,$A165)</f>
        <v>#NAME?</v>
      </c>
      <c r="D165" s="377" t="e">
        <f ca="1">_xll.RiskPercentile(D$4,$A165)</f>
        <v>#NAME?</v>
      </c>
      <c r="E165" s="377" t="e">
        <f ca="1">_xll.RiskPercentile(E$4,$A165)</f>
        <v>#NAME?</v>
      </c>
      <c r="F165" s="377" t="e">
        <f ca="1">_xll.RiskPercentile(F$4,$A165)</f>
        <v>#NAME?</v>
      </c>
      <c r="G165" s="377" t="e">
        <f ca="1">_xll.RiskPercentile(G$4,$A165)</f>
        <v>#NAME?</v>
      </c>
      <c r="H165" s="377" t="e">
        <f ca="1">_xll.RiskPercentile(H$4,$A165)</f>
        <v>#NAME?</v>
      </c>
      <c r="I165" s="377" t="e">
        <f ca="1">_xll.RiskPercentile(I$4,$A165)</f>
        <v>#NAME?</v>
      </c>
      <c r="J165" s="377" t="e">
        <f ca="1">_xll.RiskPercentile(J$4,$A165)</f>
        <v>#NAME?</v>
      </c>
      <c r="K165" s="377" t="e">
        <f ca="1">_xll.RiskPercentile(K$4,$A165)</f>
        <v>#NAME?</v>
      </c>
      <c r="L165" s="377" t="e">
        <f ca="1">_xll.RiskPercentile(L$4,$A165)</f>
        <v>#NAME?</v>
      </c>
      <c r="M165" s="377" t="e">
        <f ca="1">_xll.RiskPercentile(M$4,$A165)</f>
        <v>#NAME?</v>
      </c>
      <c r="N165" s="377" t="e">
        <f ca="1">_xll.RiskPercentile(N$4,$A165)</f>
        <v>#NAME?</v>
      </c>
      <c r="O165" s="377" t="e">
        <f ca="1">_xll.RiskPercentile(O$4,$A165)</f>
        <v>#NAME?</v>
      </c>
      <c r="P165" s="377" t="e">
        <f ca="1">_xll.RiskPercentile(P$4,$A165)</f>
        <v>#NAME?</v>
      </c>
      <c r="Q165" s="377" t="e">
        <f ca="1">_xll.RiskPercentile(Q$4,$A165)</f>
        <v>#NAME?</v>
      </c>
      <c r="R165" s="377" t="e">
        <f ca="1">_xll.RiskPercentile(R$4,$A165)</f>
        <v>#NAME?</v>
      </c>
      <c r="S165" s="377" t="e">
        <f ca="1">_xll.RiskPercentile(S$4,$A165)</f>
        <v>#NAME?</v>
      </c>
      <c r="T165" s="377" t="e">
        <f ca="1">_xll.RiskPercentile(T$4,$A165)</f>
        <v>#NAME?</v>
      </c>
      <c r="U165" s="377" t="e">
        <f ca="1">_xll.RiskPercentile(U$4,$A165)</f>
        <v>#NAME?</v>
      </c>
      <c r="V165" s="377" t="e">
        <f ca="1">_xll.RiskPercentile(V$4,$A165)</f>
        <v>#NAME?</v>
      </c>
      <c r="W165" s="377" t="e">
        <f ca="1">_xll.RiskPercentile(W$4,$A165)</f>
        <v>#NAME?</v>
      </c>
      <c r="X165" s="377" t="e">
        <f ca="1">_xll.RiskPercentile(X$4,$A165)</f>
        <v>#NAME?</v>
      </c>
      <c r="Y165" s="377" t="e">
        <f ca="1">_xll.RiskPercentile(Y$4,$A165)</f>
        <v>#NAME?</v>
      </c>
      <c r="Z165" s="377" t="e">
        <f ca="1">_xll.RiskPercentile(Z$4,$A165)</f>
        <v>#NAME?</v>
      </c>
      <c r="AA165" s="377" t="e">
        <f ca="1">_xll.RiskPercentile(AA$4,$A165)</f>
        <v>#NAME?</v>
      </c>
      <c r="AB165" s="377" t="e">
        <f ca="1">_xll.RiskPercentile(AB$4,$A165)</f>
        <v>#NAME?</v>
      </c>
      <c r="AC165" s="377" t="e">
        <f ca="1">_xll.RiskPercentile(AC$4,$A165)</f>
        <v>#NAME?</v>
      </c>
    </row>
    <row r="166" spans="1:29" x14ac:dyDescent="0.25">
      <c r="A166" s="376">
        <v>0.75500000000000056</v>
      </c>
      <c r="C166" s="377" t="e">
        <f ca="1">_xll.RiskPercentile(C$4,$A166)</f>
        <v>#NAME?</v>
      </c>
      <c r="D166" s="377" t="e">
        <f ca="1">_xll.RiskPercentile(D$4,$A166)</f>
        <v>#NAME?</v>
      </c>
      <c r="E166" s="377" t="e">
        <f ca="1">_xll.RiskPercentile(E$4,$A166)</f>
        <v>#NAME?</v>
      </c>
      <c r="F166" s="377" t="e">
        <f ca="1">_xll.RiskPercentile(F$4,$A166)</f>
        <v>#NAME?</v>
      </c>
      <c r="G166" s="377" t="e">
        <f ca="1">_xll.RiskPercentile(G$4,$A166)</f>
        <v>#NAME?</v>
      </c>
      <c r="H166" s="377" t="e">
        <f ca="1">_xll.RiskPercentile(H$4,$A166)</f>
        <v>#NAME?</v>
      </c>
      <c r="I166" s="377" t="e">
        <f ca="1">_xll.RiskPercentile(I$4,$A166)</f>
        <v>#NAME?</v>
      </c>
      <c r="J166" s="377" t="e">
        <f ca="1">_xll.RiskPercentile(J$4,$A166)</f>
        <v>#NAME?</v>
      </c>
      <c r="K166" s="377" t="e">
        <f ca="1">_xll.RiskPercentile(K$4,$A166)</f>
        <v>#NAME?</v>
      </c>
      <c r="L166" s="377" t="e">
        <f ca="1">_xll.RiskPercentile(L$4,$A166)</f>
        <v>#NAME?</v>
      </c>
      <c r="M166" s="377" t="e">
        <f ca="1">_xll.RiskPercentile(M$4,$A166)</f>
        <v>#NAME?</v>
      </c>
      <c r="N166" s="377" t="e">
        <f ca="1">_xll.RiskPercentile(N$4,$A166)</f>
        <v>#NAME?</v>
      </c>
      <c r="O166" s="377" t="e">
        <f ca="1">_xll.RiskPercentile(O$4,$A166)</f>
        <v>#NAME?</v>
      </c>
      <c r="P166" s="377" t="e">
        <f ca="1">_xll.RiskPercentile(P$4,$A166)</f>
        <v>#NAME?</v>
      </c>
      <c r="Q166" s="377" t="e">
        <f ca="1">_xll.RiskPercentile(Q$4,$A166)</f>
        <v>#NAME?</v>
      </c>
      <c r="R166" s="377" t="e">
        <f ca="1">_xll.RiskPercentile(R$4,$A166)</f>
        <v>#NAME?</v>
      </c>
      <c r="S166" s="377" t="e">
        <f ca="1">_xll.RiskPercentile(S$4,$A166)</f>
        <v>#NAME?</v>
      </c>
      <c r="T166" s="377" t="e">
        <f ca="1">_xll.RiskPercentile(T$4,$A166)</f>
        <v>#NAME?</v>
      </c>
      <c r="U166" s="377" t="e">
        <f ca="1">_xll.RiskPercentile(U$4,$A166)</f>
        <v>#NAME?</v>
      </c>
      <c r="V166" s="377" t="e">
        <f ca="1">_xll.RiskPercentile(V$4,$A166)</f>
        <v>#NAME?</v>
      </c>
      <c r="W166" s="377" t="e">
        <f ca="1">_xll.RiskPercentile(W$4,$A166)</f>
        <v>#NAME?</v>
      </c>
      <c r="X166" s="377" t="e">
        <f ca="1">_xll.RiskPercentile(X$4,$A166)</f>
        <v>#NAME?</v>
      </c>
      <c r="Y166" s="377" t="e">
        <f ca="1">_xll.RiskPercentile(Y$4,$A166)</f>
        <v>#NAME?</v>
      </c>
      <c r="Z166" s="377" t="e">
        <f ca="1">_xll.RiskPercentile(Z$4,$A166)</f>
        <v>#NAME?</v>
      </c>
      <c r="AA166" s="377" t="e">
        <f ca="1">_xll.RiskPercentile(AA$4,$A166)</f>
        <v>#NAME?</v>
      </c>
      <c r="AB166" s="377" t="e">
        <f ca="1">_xll.RiskPercentile(AB$4,$A166)</f>
        <v>#NAME?</v>
      </c>
      <c r="AC166" s="377" t="e">
        <f ca="1">_xll.RiskPercentile(AC$4,$A166)</f>
        <v>#NAME?</v>
      </c>
    </row>
    <row r="167" spans="1:29" x14ac:dyDescent="0.25">
      <c r="A167" s="376">
        <v>0.76000000000000056</v>
      </c>
      <c r="C167" s="377" t="e">
        <f ca="1">_xll.RiskPercentile(C$4,$A167)</f>
        <v>#NAME?</v>
      </c>
      <c r="D167" s="377" t="e">
        <f ca="1">_xll.RiskPercentile(D$4,$A167)</f>
        <v>#NAME?</v>
      </c>
      <c r="E167" s="377" t="e">
        <f ca="1">_xll.RiskPercentile(E$4,$A167)</f>
        <v>#NAME?</v>
      </c>
      <c r="F167" s="377" t="e">
        <f ca="1">_xll.RiskPercentile(F$4,$A167)</f>
        <v>#NAME?</v>
      </c>
      <c r="G167" s="377" t="e">
        <f ca="1">_xll.RiskPercentile(G$4,$A167)</f>
        <v>#NAME?</v>
      </c>
      <c r="H167" s="377" t="e">
        <f ca="1">_xll.RiskPercentile(H$4,$A167)</f>
        <v>#NAME?</v>
      </c>
      <c r="I167" s="377" t="e">
        <f ca="1">_xll.RiskPercentile(I$4,$A167)</f>
        <v>#NAME?</v>
      </c>
      <c r="J167" s="377" t="e">
        <f ca="1">_xll.RiskPercentile(J$4,$A167)</f>
        <v>#NAME?</v>
      </c>
      <c r="K167" s="377" t="e">
        <f ca="1">_xll.RiskPercentile(K$4,$A167)</f>
        <v>#NAME?</v>
      </c>
      <c r="L167" s="377" t="e">
        <f ca="1">_xll.RiskPercentile(L$4,$A167)</f>
        <v>#NAME?</v>
      </c>
      <c r="M167" s="377" t="e">
        <f ca="1">_xll.RiskPercentile(M$4,$A167)</f>
        <v>#NAME?</v>
      </c>
      <c r="N167" s="377" t="e">
        <f ca="1">_xll.RiskPercentile(N$4,$A167)</f>
        <v>#NAME?</v>
      </c>
      <c r="O167" s="377" t="e">
        <f ca="1">_xll.RiskPercentile(O$4,$A167)</f>
        <v>#NAME?</v>
      </c>
      <c r="P167" s="377" t="e">
        <f ca="1">_xll.RiskPercentile(P$4,$A167)</f>
        <v>#NAME?</v>
      </c>
      <c r="Q167" s="377" t="e">
        <f ca="1">_xll.RiskPercentile(Q$4,$A167)</f>
        <v>#NAME?</v>
      </c>
      <c r="R167" s="377" t="e">
        <f ca="1">_xll.RiskPercentile(R$4,$A167)</f>
        <v>#NAME?</v>
      </c>
      <c r="S167" s="377" t="e">
        <f ca="1">_xll.RiskPercentile(S$4,$A167)</f>
        <v>#NAME?</v>
      </c>
      <c r="T167" s="377" t="e">
        <f ca="1">_xll.RiskPercentile(T$4,$A167)</f>
        <v>#NAME?</v>
      </c>
      <c r="U167" s="377" t="e">
        <f ca="1">_xll.RiskPercentile(U$4,$A167)</f>
        <v>#NAME?</v>
      </c>
      <c r="V167" s="377" t="e">
        <f ca="1">_xll.RiskPercentile(V$4,$A167)</f>
        <v>#NAME?</v>
      </c>
      <c r="W167" s="377" t="e">
        <f ca="1">_xll.RiskPercentile(W$4,$A167)</f>
        <v>#NAME?</v>
      </c>
      <c r="X167" s="377" t="e">
        <f ca="1">_xll.RiskPercentile(X$4,$A167)</f>
        <v>#NAME?</v>
      </c>
      <c r="Y167" s="377" t="e">
        <f ca="1">_xll.RiskPercentile(Y$4,$A167)</f>
        <v>#NAME?</v>
      </c>
      <c r="Z167" s="377" t="e">
        <f ca="1">_xll.RiskPercentile(Z$4,$A167)</f>
        <v>#NAME?</v>
      </c>
      <c r="AA167" s="377" t="e">
        <f ca="1">_xll.RiskPercentile(AA$4,$A167)</f>
        <v>#NAME?</v>
      </c>
      <c r="AB167" s="377" t="e">
        <f ca="1">_xll.RiskPercentile(AB$4,$A167)</f>
        <v>#NAME?</v>
      </c>
      <c r="AC167" s="377" t="e">
        <f ca="1">_xll.RiskPercentile(AC$4,$A167)</f>
        <v>#NAME?</v>
      </c>
    </row>
    <row r="168" spans="1:29" x14ac:dyDescent="0.25">
      <c r="A168" s="376">
        <v>0.76500000000000057</v>
      </c>
      <c r="C168" s="377" t="e">
        <f ca="1">_xll.RiskPercentile(C$4,$A168)</f>
        <v>#NAME?</v>
      </c>
      <c r="D168" s="377" t="e">
        <f ca="1">_xll.RiskPercentile(D$4,$A168)</f>
        <v>#NAME?</v>
      </c>
      <c r="E168" s="377" t="e">
        <f ca="1">_xll.RiskPercentile(E$4,$A168)</f>
        <v>#NAME?</v>
      </c>
      <c r="F168" s="377" t="e">
        <f ca="1">_xll.RiskPercentile(F$4,$A168)</f>
        <v>#NAME?</v>
      </c>
      <c r="G168" s="377" t="e">
        <f ca="1">_xll.RiskPercentile(G$4,$A168)</f>
        <v>#NAME?</v>
      </c>
      <c r="H168" s="377" t="e">
        <f ca="1">_xll.RiskPercentile(H$4,$A168)</f>
        <v>#NAME?</v>
      </c>
      <c r="I168" s="377" t="e">
        <f ca="1">_xll.RiskPercentile(I$4,$A168)</f>
        <v>#NAME?</v>
      </c>
      <c r="J168" s="377" t="e">
        <f ca="1">_xll.RiskPercentile(J$4,$A168)</f>
        <v>#NAME?</v>
      </c>
      <c r="K168" s="377" t="e">
        <f ca="1">_xll.RiskPercentile(K$4,$A168)</f>
        <v>#NAME?</v>
      </c>
      <c r="L168" s="377" t="e">
        <f ca="1">_xll.RiskPercentile(L$4,$A168)</f>
        <v>#NAME?</v>
      </c>
      <c r="M168" s="377" t="e">
        <f ca="1">_xll.RiskPercentile(M$4,$A168)</f>
        <v>#NAME?</v>
      </c>
      <c r="N168" s="377" t="e">
        <f ca="1">_xll.RiskPercentile(N$4,$A168)</f>
        <v>#NAME?</v>
      </c>
      <c r="O168" s="377" t="e">
        <f ca="1">_xll.RiskPercentile(O$4,$A168)</f>
        <v>#NAME?</v>
      </c>
      <c r="P168" s="377" t="e">
        <f ca="1">_xll.RiskPercentile(P$4,$A168)</f>
        <v>#NAME?</v>
      </c>
      <c r="Q168" s="377" t="e">
        <f ca="1">_xll.RiskPercentile(Q$4,$A168)</f>
        <v>#NAME?</v>
      </c>
      <c r="R168" s="377" t="e">
        <f ca="1">_xll.RiskPercentile(R$4,$A168)</f>
        <v>#NAME?</v>
      </c>
      <c r="S168" s="377" t="e">
        <f ca="1">_xll.RiskPercentile(S$4,$A168)</f>
        <v>#NAME?</v>
      </c>
      <c r="T168" s="377" t="e">
        <f ca="1">_xll.RiskPercentile(T$4,$A168)</f>
        <v>#NAME?</v>
      </c>
      <c r="U168" s="377" t="e">
        <f ca="1">_xll.RiskPercentile(U$4,$A168)</f>
        <v>#NAME?</v>
      </c>
      <c r="V168" s="377" t="e">
        <f ca="1">_xll.RiskPercentile(V$4,$A168)</f>
        <v>#NAME?</v>
      </c>
      <c r="W168" s="377" t="e">
        <f ca="1">_xll.RiskPercentile(W$4,$A168)</f>
        <v>#NAME?</v>
      </c>
      <c r="X168" s="377" t="e">
        <f ca="1">_xll.RiskPercentile(X$4,$A168)</f>
        <v>#NAME?</v>
      </c>
      <c r="Y168" s="377" t="e">
        <f ca="1">_xll.RiskPercentile(Y$4,$A168)</f>
        <v>#NAME?</v>
      </c>
      <c r="Z168" s="377" t="e">
        <f ca="1">_xll.RiskPercentile(Z$4,$A168)</f>
        <v>#NAME?</v>
      </c>
      <c r="AA168" s="377" t="e">
        <f ca="1">_xll.RiskPercentile(AA$4,$A168)</f>
        <v>#NAME?</v>
      </c>
      <c r="AB168" s="377" t="e">
        <f ca="1">_xll.RiskPercentile(AB$4,$A168)</f>
        <v>#NAME?</v>
      </c>
      <c r="AC168" s="377" t="e">
        <f ca="1">_xll.RiskPercentile(AC$4,$A168)</f>
        <v>#NAME?</v>
      </c>
    </row>
    <row r="169" spans="1:29" x14ac:dyDescent="0.25">
      <c r="A169" s="376">
        <v>0.77000000000000057</v>
      </c>
      <c r="C169" s="377" t="e">
        <f ca="1">_xll.RiskPercentile(C$4,$A169)</f>
        <v>#NAME?</v>
      </c>
      <c r="D169" s="377" t="e">
        <f ca="1">_xll.RiskPercentile(D$4,$A169)</f>
        <v>#NAME?</v>
      </c>
      <c r="E169" s="377" t="e">
        <f ca="1">_xll.RiskPercentile(E$4,$A169)</f>
        <v>#NAME?</v>
      </c>
      <c r="F169" s="377" t="e">
        <f ca="1">_xll.RiskPercentile(F$4,$A169)</f>
        <v>#NAME?</v>
      </c>
      <c r="G169" s="377" t="e">
        <f ca="1">_xll.RiskPercentile(G$4,$A169)</f>
        <v>#NAME?</v>
      </c>
      <c r="H169" s="377" t="e">
        <f ca="1">_xll.RiskPercentile(H$4,$A169)</f>
        <v>#NAME?</v>
      </c>
      <c r="I169" s="377" t="e">
        <f ca="1">_xll.RiskPercentile(I$4,$A169)</f>
        <v>#NAME?</v>
      </c>
      <c r="J169" s="377" t="e">
        <f ca="1">_xll.RiskPercentile(J$4,$A169)</f>
        <v>#NAME?</v>
      </c>
      <c r="K169" s="377" t="e">
        <f ca="1">_xll.RiskPercentile(K$4,$A169)</f>
        <v>#NAME?</v>
      </c>
      <c r="L169" s="377" t="e">
        <f ca="1">_xll.RiskPercentile(L$4,$A169)</f>
        <v>#NAME?</v>
      </c>
      <c r="M169" s="377" t="e">
        <f ca="1">_xll.RiskPercentile(M$4,$A169)</f>
        <v>#NAME?</v>
      </c>
      <c r="N169" s="377" t="e">
        <f ca="1">_xll.RiskPercentile(N$4,$A169)</f>
        <v>#NAME?</v>
      </c>
      <c r="O169" s="377" t="e">
        <f ca="1">_xll.RiskPercentile(O$4,$A169)</f>
        <v>#NAME?</v>
      </c>
      <c r="P169" s="377" t="e">
        <f ca="1">_xll.RiskPercentile(P$4,$A169)</f>
        <v>#NAME?</v>
      </c>
      <c r="Q169" s="377" t="e">
        <f ca="1">_xll.RiskPercentile(Q$4,$A169)</f>
        <v>#NAME?</v>
      </c>
      <c r="R169" s="377" t="e">
        <f ca="1">_xll.RiskPercentile(R$4,$A169)</f>
        <v>#NAME?</v>
      </c>
      <c r="S169" s="377" t="e">
        <f ca="1">_xll.RiskPercentile(S$4,$A169)</f>
        <v>#NAME?</v>
      </c>
      <c r="T169" s="377" t="e">
        <f ca="1">_xll.RiskPercentile(T$4,$A169)</f>
        <v>#NAME?</v>
      </c>
      <c r="U169" s="377" t="e">
        <f ca="1">_xll.RiskPercentile(U$4,$A169)</f>
        <v>#NAME?</v>
      </c>
      <c r="V169" s="377" t="e">
        <f ca="1">_xll.RiskPercentile(V$4,$A169)</f>
        <v>#NAME?</v>
      </c>
      <c r="W169" s="377" t="e">
        <f ca="1">_xll.RiskPercentile(W$4,$A169)</f>
        <v>#NAME?</v>
      </c>
      <c r="X169" s="377" t="e">
        <f ca="1">_xll.RiskPercentile(X$4,$A169)</f>
        <v>#NAME?</v>
      </c>
      <c r="Y169" s="377" t="e">
        <f ca="1">_xll.RiskPercentile(Y$4,$A169)</f>
        <v>#NAME?</v>
      </c>
      <c r="Z169" s="377" t="e">
        <f ca="1">_xll.RiskPercentile(Z$4,$A169)</f>
        <v>#NAME?</v>
      </c>
      <c r="AA169" s="377" t="e">
        <f ca="1">_xll.RiskPercentile(AA$4,$A169)</f>
        <v>#NAME?</v>
      </c>
      <c r="AB169" s="377" t="e">
        <f ca="1">_xll.RiskPercentile(AB$4,$A169)</f>
        <v>#NAME?</v>
      </c>
      <c r="AC169" s="377" t="e">
        <f ca="1">_xll.RiskPercentile(AC$4,$A169)</f>
        <v>#NAME?</v>
      </c>
    </row>
    <row r="170" spans="1:29" x14ac:dyDescent="0.25">
      <c r="A170" s="376">
        <v>0.77500000000000058</v>
      </c>
      <c r="C170" s="377" t="e">
        <f ca="1">_xll.RiskPercentile(C$4,$A170)</f>
        <v>#NAME?</v>
      </c>
      <c r="D170" s="377" t="e">
        <f ca="1">_xll.RiskPercentile(D$4,$A170)</f>
        <v>#NAME?</v>
      </c>
      <c r="E170" s="377" t="e">
        <f ca="1">_xll.RiskPercentile(E$4,$A170)</f>
        <v>#NAME?</v>
      </c>
      <c r="F170" s="377" t="e">
        <f ca="1">_xll.RiskPercentile(F$4,$A170)</f>
        <v>#NAME?</v>
      </c>
      <c r="G170" s="377" t="e">
        <f ca="1">_xll.RiskPercentile(G$4,$A170)</f>
        <v>#NAME?</v>
      </c>
      <c r="H170" s="377" t="e">
        <f ca="1">_xll.RiskPercentile(H$4,$A170)</f>
        <v>#NAME?</v>
      </c>
      <c r="I170" s="377" t="e">
        <f ca="1">_xll.RiskPercentile(I$4,$A170)</f>
        <v>#NAME?</v>
      </c>
      <c r="J170" s="377" t="e">
        <f ca="1">_xll.RiskPercentile(J$4,$A170)</f>
        <v>#NAME?</v>
      </c>
      <c r="K170" s="377" t="e">
        <f ca="1">_xll.RiskPercentile(K$4,$A170)</f>
        <v>#NAME?</v>
      </c>
      <c r="L170" s="377" t="e">
        <f ca="1">_xll.RiskPercentile(L$4,$A170)</f>
        <v>#NAME?</v>
      </c>
      <c r="M170" s="377" t="e">
        <f ca="1">_xll.RiskPercentile(M$4,$A170)</f>
        <v>#NAME?</v>
      </c>
      <c r="N170" s="377" t="e">
        <f ca="1">_xll.RiskPercentile(N$4,$A170)</f>
        <v>#NAME?</v>
      </c>
      <c r="O170" s="377" t="e">
        <f ca="1">_xll.RiskPercentile(O$4,$A170)</f>
        <v>#NAME?</v>
      </c>
      <c r="P170" s="377" t="e">
        <f ca="1">_xll.RiskPercentile(P$4,$A170)</f>
        <v>#NAME?</v>
      </c>
      <c r="Q170" s="377" t="e">
        <f ca="1">_xll.RiskPercentile(Q$4,$A170)</f>
        <v>#NAME?</v>
      </c>
      <c r="R170" s="377" t="e">
        <f ca="1">_xll.RiskPercentile(R$4,$A170)</f>
        <v>#NAME?</v>
      </c>
      <c r="S170" s="377" t="e">
        <f ca="1">_xll.RiskPercentile(S$4,$A170)</f>
        <v>#NAME?</v>
      </c>
      <c r="T170" s="377" t="e">
        <f ca="1">_xll.RiskPercentile(T$4,$A170)</f>
        <v>#NAME?</v>
      </c>
      <c r="U170" s="377" t="e">
        <f ca="1">_xll.RiskPercentile(U$4,$A170)</f>
        <v>#NAME?</v>
      </c>
      <c r="V170" s="377" t="e">
        <f ca="1">_xll.RiskPercentile(V$4,$A170)</f>
        <v>#NAME?</v>
      </c>
      <c r="W170" s="377" t="e">
        <f ca="1">_xll.RiskPercentile(W$4,$A170)</f>
        <v>#NAME?</v>
      </c>
      <c r="X170" s="377" t="e">
        <f ca="1">_xll.RiskPercentile(X$4,$A170)</f>
        <v>#NAME?</v>
      </c>
      <c r="Y170" s="377" t="e">
        <f ca="1">_xll.RiskPercentile(Y$4,$A170)</f>
        <v>#NAME?</v>
      </c>
      <c r="Z170" s="377" t="e">
        <f ca="1">_xll.RiskPercentile(Z$4,$A170)</f>
        <v>#NAME?</v>
      </c>
      <c r="AA170" s="377" t="e">
        <f ca="1">_xll.RiskPercentile(AA$4,$A170)</f>
        <v>#NAME?</v>
      </c>
      <c r="AB170" s="377" t="e">
        <f ca="1">_xll.RiskPercentile(AB$4,$A170)</f>
        <v>#NAME?</v>
      </c>
      <c r="AC170" s="377" t="e">
        <f ca="1">_xll.RiskPercentile(AC$4,$A170)</f>
        <v>#NAME?</v>
      </c>
    </row>
    <row r="171" spans="1:29" x14ac:dyDescent="0.25">
      <c r="A171" s="376">
        <v>0.78000000000000058</v>
      </c>
      <c r="C171" s="377" t="e">
        <f ca="1">_xll.RiskPercentile(C$4,$A171)</f>
        <v>#NAME?</v>
      </c>
      <c r="D171" s="377" t="e">
        <f ca="1">_xll.RiskPercentile(D$4,$A171)</f>
        <v>#NAME?</v>
      </c>
      <c r="E171" s="377" t="e">
        <f ca="1">_xll.RiskPercentile(E$4,$A171)</f>
        <v>#NAME?</v>
      </c>
      <c r="F171" s="377" t="e">
        <f ca="1">_xll.RiskPercentile(F$4,$A171)</f>
        <v>#NAME?</v>
      </c>
      <c r="G171" s="377" t="e">
        <f ca="1">_xll.RiskPercentile(G$4,$A171)</f>
        <v>#NAME?</v>
      </c>
      <c r="H171" s="377" t="e">
        <f ca="1">_xll.RiskPercentile(H$4,$A171)</f>
        <v>#NAME?</v>
      </c>
      <c r="I171" s="377" t="e">
        <f ca="1">_xll.RiskPercentile(I$4,$A171)</f>
        <v>#NAME?</v>
      </c>
      <c r="J171" s="377" t="e">
        <f ca="1">_xll.RiskPercentile(J$4,$A171)</f>
        <v>#NAME?</v>
      </c>
      <c r="K171" s="377" t="e">
        <f ca="1">_xll.RiskPercentile(K$4,$A171)</f>
        <v>#NAME?</v>
      </c>
      <c r="L171" s="377" t="e">
        <f ca="1">_xll.RiskPercentile(L$4,$A171)</f>
        <v>#NAME?</v>
      </c>
      <c r="M171" s="377" t="e">
        <f ca="1">_xll.RiskPercentile(M$4,$A171)</f>
        <v>#NAME?</v>
      </c>
      <c r="N171" s="377" t="e">
        <f ca="1">_xll.RiskPercentile(N$4,$A171)</f>
        <v>#NAME?</v>
      </c>
      <c r="O171" s="377" t="e">
        <f ca="1">_xll.RiskPercentile(O$4,$A171)</f>
        <v>#NAME?</v>
      </c>
      <c r="P171" s="377" t="e">
        <f ca="1">_xll.RiskPercentile(P$4,$A171)</f>
        <v>#NAME?</v>
      </c>
      <c r="Q171" s="377" t="e">
        <f ca="1">_xll.RiskPercentile(Q$4,$A171)</f>
        <v>#NAME?</v>
      </c>
      <c r="R171" s="377" t="e">
        <f ca="1">_xll.RiskPercentile(R$4,$A171)</f>
        <v>#NAME?</v>
      </c>
      <c r="S171" s="377" t="e">
        <f ca="1">_xll.RiskPercentile(S$4,$A171)</f>
        <v>#NAME?</v>
      </c>
      <c r="T171" s="377" t="e">
        <f ca="1">_xll.RiskPercentile(T$4,$A171)</f>
        <v>#NAME?</v>
      </c>
      <c r="U171" s="377" t="e">
        <f ca="1">_xll.RiskPercentile(U$4,$A171)</f>
        <v>#NAME?</v>
      </c>
      <c r="V171" s="377" t="e">
        <f ca="1">_xll.RiskPercentile(V$4,$A171)</f>
        <v>#NAME?</v>
      </c>
      <c r="W171" s="377" t="e">
        <f ca="1">_xll.RiskPercentile(W$4,$A171)</f>
        <v>#NAME?</v>
      </c>
      <c r="X171" s="377" t="e">
        <f ca="1">_xll.RiskPercentile(X$4,$A171)</f>
        <v>#NAME?</v>
      </c>
      <c r="Y171" s="377" t="e">
        <f ca="1">_xll.RiskPercentile(Y$4,$A171)</f>
        <v>#NAME?</v>
      </c>
      <c r="Z171" s="377" t="e">
        <f ca="1">_xll.RiskPercentile(Z$4,$A171)</f>
        <v>#NAME?</v>
      </c>
      <c r="AA171" s="377" t="e">
        <f ca="1">_xll.RiskPercentile(AA$4,$A171)</f>
        <v>#NAME?</v>
      </c>
      <c r="AB171" s="377" t="e">
        <f ca="1">_xll.RiskPercentile(AB$4,$A171)</f>
        <v>#NAME?</v>
      </c>
      <c r="AC171" s="377" t="e">
        <f ca="1">_xll.RiskPercentile(AC$4,$A171)</f>
        <v>#NAME?</v>
      </c>
    </row>
    <row r="172" spans="1:29" x14ac:dyDescent="0.25">
      <c r="A172" s="376">
        <v>0.78500000000000059</v>
      </c>
      <c r="C172" s="377" t="e">
        <f ca="1">_xll.RiskPercentile(C$4,$A172)</f>
        <v>#NAME?</v>
      </c>
      <c r="D172" s="377" t="e">
        <f ca="1">_xll.RiskPercentile(D$4,$A172)</f>
        <v>#NAME?</v>
      </c>
      <c r="E172" s="377" t="e">
        <f ca="1">_xll.RiskPercentile(E$4,$A172)</f>
        <v>#NAME?</v>
      </c>
      <c r="F172" s="377" t="e">
        <f ca="1">_xll.RiskPercentile(F$4,$A172)</f>
        <v>#NAME?</v>
      </c>
      <c r="G172" s="377" t="e">
        <f ca="1">_xll.RiskPercentile(G$4,$A172)</f>
        <v>#NAME?</v>
      </c>
      <c r="H172" s="377" t="e">
        <f ca="1">_xll.RiskPercentile(H$4,$A172)</f>
        <v>#NAME?</v>
      </c>
      <c r="I172" s="377" t="e">
        <f ca="1">_xll.RiskPercentile(I$4,$A172)</f>
        <v>#NAME?</v>
      </c>
      <c r="J172" s="377" t="e">
        <f ca="1">_xll.RiskPercentile(J$4,$A172)</f>
        <v>#NAME?</v>
      </c>
      <c r="K172" s="377" t="e">
        <f ca="1">_xll.RiskPercentile(K$4,$A172)</f>
        <v>#NAME?</v>
      </c>
      <c r="L172" s="377" t="e">
        <f ca="1">_xll.RiskPercentile(L$4,$A172)</f>
        <v>#NAME?</v>
      </c>
      <c r="M172" s="377" t="e">
        <f ca="1">_xll.RiskPercentile(M$4,$A172)</f>
        <v>#NAME?</v>
      </c>
      <c r="N172" s="377" t="e">
        <f ca="1">_xll.RiskPercentile(N$4,$A172)</f>
        <v>#NAME?</v>
      </c>
      <c r="O172" s="377" t="e">
        <f ca="1">_xll.RiskPercentile(O$4,$A172)</f>
        <v>#NAME?</v>
      </c>
      <c r="P172" s="377" t="e">
        <f ca="1">_xll.RiskPercentile(P$4,$A172)</f>
        <v>#NAME?</v>
      </c>
      <c r="Q172" s="377" t="e">
        <f ca="1">_xll.RiskPercentile(Q$4,$A172)</f>
        <v>#NAME?</v>
      </c>
      <c r="R172" s="377" t="e">
        <f ca="1">_xll.RiskPercentile(R$4,$A172)</f>
        <v>#NAME?</v>
      </c>
      <c r="S172" s="377" t="e">
        <f ca="1">_xll.RiskPercentile(S$4,$A172)</f>
        <v>#NAME?</v>
      </c>
      <c r="T172" s="377" t="e">
        <f ca="1">_xll.RiskPercentile(T$4,$A172)</f>
        <v>#NAME?</v>
      </c>
      <c r="U172" s="377" t="e">
        <f ca="1">_xll.RiskPercentile(U$4,$A172)</f>
        <v>#NAME?</v>
      </c>
      <c r="V172" s="377" t="e">
        <f ca="1">_xll.RiskPercentile(V$4,$A172)</f>
        <v>#NAME?</v>
      </c>
      <c r="W172" s="377" t="e">
        <f ca="1">_xll.RiskPercentile(W$4,$A172)</f>
        <v>#NAME?</v>
      </c>
      <c r="X172" s="377" t="e">
        <f ca="1">_xll.RiskPercentile(X$4,$A172)</f>
        <v>#NAME?</v>
      </c>
      <c r="Y172" s="377" t="e">
        <f ca="1">_xll.RiskPercentile(Y$4,$A172)</f>
        <v>#NAME?</v>
      </c>
      <c r="Z172" s="377" t="e">
        <f ca="1">_xll.RiskPercentile(Z$4,$A172)</f>
        <v>#NAME?</v>
      </c>
      <c r="AA172" s="377" t="e">
        <f ca="1">_xll.RiskPercentile(AA$4,$A172)</f>
        <v>#NAME?</v>
      </c>
      <c r="AB172" s="377" t="e">
        <f ca="1">_xll.RiskPercentile(AB$4,$A172)</f>
        <v>#NAME?</v>
      </c>
      <c r="AC172" s="377" t="e">
        <f ca="1">_xll.RiskPercentile(AC$4,$A172)</f>
        <v>#NAME?</v>
      </c>
    </row>
    <row r="173" spans="1:29" x14ac:dyDescent="0.25">
      <c r="A173" s="376">
        <v>0.79000000000000059</v>
      </c>
      <c r="C173" s="377" t="e">
        <f ca="1">_xll.RiskPercentile(C$4,$A173)</f>
        <v>#NAME?</v>
      </c>
      <c r="D173" s="377" t="e">
        <f ca="1">_xll.RiskPercentile(D$4,$A173)</f>
        <v>#NAME?</v>
      </c>
      <c r="E173" s="377" t="e">
        <f ca="1">_xll.RiskPercentile(E$4,$A173)</f>
        <v>#NAME?</v>
      </c>
      <c r="F173" s="377" t="e">
        <f ca="1">_xll.RiskPercentile(F$4,$A173)</f>
        <v>#NAME?</v>
      </c>
      <c r="G173" s="377" t="e">
        <f ca="1">_xll.RiskPercentile(G$4,$A173)</f>
        <v>#NAME?</v>
      </c>
      <c r="H173" s="377" t="e">
        <f ca="1">_xll.RiskPercentile(H$4,$A173)</f>
        <v>#NAME?</v>
      </c>
      <c r="I173" s="377" t="e">
        <f ca="1">_xll.RiskPercentile(I$4,$A173)</f>
        <v>#NAME?</v>
      </c>
      <c r="J173" s="377" t="e">
        <f ca="1">_xll.RiskPercentile(J$4,$A173)</f>
        <v>#NAME?</v>
      </c>
      <c r="K173" s="377" t="e">
        <f ca="1">_xll.RiskPercentile(K$4,$A173)</f>
        <v>#NAME?</v>
      </c>
      <c r="L173" s="377" t="e">
        <f ca="1">_xll.RiskPercentile(L$4,$A173)</f>
        <v>#NAME?</v>
      </c>
      <c r="M173" s="377" t="e">
        <f ca="1">_xll.RiskPercentile(M$4,$A173)</f>
        <v>#NAME?</v>
      </c>
      <c r="N173" s="377" t="e">
        <f ca="1">_xll.RiskPercentile(N$4,$A173)</f>
        <v>#NAME?</v>
      </c>
      <c r="O173" s="377" t="e">
        <f ca="1">_xll.RiskPercentile(O$4,$A173)</f>
        <v>#NAME?</v>
      </c>
      <c r="P173" s="377" t="e">
        <f ca="1">_xll.RiskPercentile(P$4,$A173)</f>
        <v>#NAME?</v>
      </c>
      <c r="Q173" s="377" t="e">
        <f ca="1">_xll.RiskPercentile(Q$4,$A173)</f>
        <v>#NAME?</v>
      </c>
      <c r="R173" s="377" t="e">
        <f ca="1">_xll.RiskPercentile(R$4,$A173)</f>
        <v>#NAME?</v>
      </c>
      <c r="S173" s="377" t="e">
        <f ca="1">_xll.RiskPercentile(S$4,$A173)</f>
        <v>#NAME?</v>
      </c>
      <c r="T173" s="377" t="e">
        <f ca="1">_xll.RiskPercentile(T$4,$A173)</f>
        <v>#NAME?</v>
      </c>
      <c r="U173" s="377" t="e">
        <f ca="1">_xll.RiskPercentile(U$4,$A173)</f>
        <v>#NAME?</v>
      </c>
      <c r="V173" s="377" t="e">
        <f ca="1">_xll.RiskPercentile(V$4,$A173)</f>
        <v>#NAME?</v>
      </c>
      <c r="W173" s="377" t="e">
        <f ca="1">_xll.RiskPercentile(W$4,$A173)</f>
        <v>#NAME?</v>
      </c>
      <c r="X173" s="377" t="e">
        <f ca="1">_xll.RiskPercentile(X$4,$A173)</f>
        <v>#NAME?</v>
      </c>
      <c r="Y173" s="377" t="e">
        <f ca="1">_xll.RiskPercentile(Y$4,$A173)</f>
        <v>#NAME?</v>
      </c>
      <c r="Z173" s="377" t="e">
        <f ca="1">_xll.RiskPercentile(Z$4,$A173)</f>
        <v>#NAME?</v>
      </c>
      <c r="AA173" s="377" t="e">
        <f ca="1">_xll.RiskPercentile(AA$4,$A173)</f>
        <v>#NAME?</v>
      </c>
      <c r="AB173" s="377" t="e">
        <f ca="1">_xll.RiskPercentile(AB$4,$A173)</f>
        <v>#NAME?</v>
      </c>
      <c r="AC173" s="377" t="e">
        <f ca="1">_xll.RiskPercentile(AC$4,$A173)</f>
        <v>#NAME?</v>
      </c>
    </row>
    <row r="174" spans="1:29" x14ac:dyDescent="0.25">
      <c r="A174" s="376">
        <v>0.7950000000000006</v>
      </c>
      <c r="C174" s="377" t="e">
        <f ca="1">_xll.RiskPercentile(C$4,$A174)</f>
        <v>#NAME?</v>
      </c>
      <c r="D174" s="377" t="e">
        <f ca="1">_xll.RiskPercentile(D$4,$A174)</f>
        <v>#NAME?</v>
      </c>
      <c r="E174" s="377" t="e">
        <f ca="1">_xll.RiskPercentile(E$4,$A174)</f>
        <v>#NAME?</v>
      </c>
      <c r="F174" s="377" t="e">
        <f ca="1">_xll.RiskPercentile(F$4,$A174)</f>
        <v>#NAME?</v>
      </c>
      <c r="G174" s="377" t="e">
        <f ca="1">_xll.RiskPercentile(G$4,$A174)</f>
        <v>#NAME?</v>
      </c>
      <c r="H174" s="377" t="e">
        <f ca="1">_xll.RiskPercentile(H$4,$A174)</f>
        <v>#NAME?</v>
      </c>
      <c r="I174" s="377" t="e">
        <f ca="1">_xll.RiskPercentile(I$4,$A174)</f>
        <v>#NAME?</v>
      </c>
      <c r="J174" s="377" t="e">
        <f ca="1">_xll.RiskPercentile(J$4,$A174)</f>
        <v>#NAME?</v>
      </c>
      <c r="K174" s="377" t="e">
        <f ca="1">_xll.RiskPercentile(K$4,$A174)</f>
        <v>#NAME?</v>
      </c>
      <c r="L174" s="377" t="e">
        <f ca="1">_xll.RiskPercentile(L$4,$A174)</f>
        <v>#NAME?</v>
      </c>
      <c r="M174" s="377" t="e">
        <f ca="1">_xll.RiskPercentile(M$4,$A174)</f>
        <v>#NAME?</v>
      </c>
      <c r="N174" s="377" t="e">
        <f ca="1">_xll.RiskPercentile(N$4,$A174)</f>
        <v>#NAME?</v>
      </c>
      <c r="O174" s="377" t="e">
        <f ca="1">_xll.RiskPercentile(O$4,$A174)</f>
        <v>#NAME?</v>
      </c>
      <c r="P174" s="377" t="e">
        <f ca="1">_xll.RiskPercentile(P$4,$A174)</f>
        <v>#NAME?</v>
      </c>
      <c r="Q174" s="377" t="e">
        <f ca="1">_xll.RiskPercentile(Q$4,$A174)</f>
        <v>#NAME?</v>
      </c>
      <c r="R174" s="377" t="e">
        <f ca="1">_xll.RiskPercentile(R$4,$A174)</f>
        <v>#NAME?</v>
      </c>
      <c r="S174" s="377" t="e">
        <f ca="1">_xll.RiskPercentile(S$4,$A174)</f>
        <v>#NAME?</v>
      </c>
      <c r="T174" s="377" t="e">
        <f ca="1">_xll.RiskPercentile(T$4,$A174)</f>
        <v>#NAME?</v>
      </c>
      <c r="U174" s="377" t="e">
        <f ca="1">_xll.RiskPercentile(U$4,$A174)</f>
        <v>#NAME?</v>
      </c>
      <c r="V174" s="377" t="e">
        <f ca="1">_xll.RiskPercentile(V$4,$A174)</f>
        <v>#NAME?</v>
      </c>
      <c r="W174" s="377" t="e">
        <f ca="1">_xll.RiskPercentile(W$4,$A174)</f>
        <v>#NAME?</v>
      </c>
      <c r="X174" s="377" t="e">
        <f ca="1">_xll.RiskPercentile(X$4,$A174)</f>
        <v>#NAME?</v>
      </c>
      <c r="Y174" s="377" t="e">
        <f ca="1">_xll.RiskPercentile(Y$4,$A174)</f>
        <v>#NAME?</v>
      </c>
      <c r="Z174" s="377" t="e">
        <f ca="1">_xll.RiskPercentile(Z$4,$A174)</f>
        <v>#NAME?</v>
      </c>
      <c r="AA174" s="377" t="e">
        <f ca="1">_xll.RiskPercentile(AA$4,$A174)</f>
        <v>#NAME?</v>
      </c>
      <c r="AB174" s="377" t="e">
        <f ca="1">_xll.RiskPercentile(AB$4,$A174)</f>
        <v>#NAME?</v>
      </c>
      <c r="AC174" s="377" t="e">
        <f ca="1">_xll.RiskPercentile(AC$4,$A174)</f>
        <v>#NAME?</v>
      </c>
    </row>
    <row r="175" spans="1:29" x14ac:dyDescent="0.25">
      <c r="A175" s="376">
        <v>0.8000000000000006</v>
      </c>
      <c r="C175" s="377" t="e">
        <f ca="1">_xll.RiskPercentile(C$4,$A175)</f>
        <v>#NAME?</v>
      </c>
      <c r="D175" s="377" t="e">
        <f ca="1">_xll.RiskPercentile(D$4,$A175)</f>
        <v>#NAME?</v>
      </c>
      <c r="E175" s="377" t="e">
        <f ca="1">_xll.RiskPercentile(E$4,$A175)</f>
        <v>#NAME?</v>
      </c>
      <c r="F175" s="377" t="e">
        <f ca="1">_xll.RiskPercentile(F$4,$A175)</f>
        <v>#NAME?</v>
      </c>
      <c r="G175" s="377" t="e">
        <f ca="1">_xll.RiskPercentile(G$4,$A175)</f>
        <v>#NAME?</v>
      </c>
      <c r="H175" s="377" t="e">
        <f ca="1">_xll.RiskPercentile(H$4,$A175)</f>
        <v>#NAME?</v>
      </c>
      <c r="I175" s="377" t="e">
        <f ca="1">_xll.RiskPercentile(I$4,$A175)</f>
        <v>#NAME?</v>
      </c>
      <c r="J175" s="377" t="e">
        <f ca="1">_xll.RiskPercentile(J$4,$A175)</f>
        <v>#NAME?</v>
      </c>
      <c r="K175" s="377" t="e">
        <f ca="1">_xll.RiskPercentile(K$4,$A175)</f>
        <v>#NAME?</v>
      </c>
      <c r="L175" s="377" t="e">
        <f ca="1">_xll.RiskPercentile(L$4,$A175)</f>
        <v>#NAME?</v>
      </c>
      <c r="M175" s="377" t="e">
        <f ca="1">_xll.RiskPercentile(M$4,$A175)</f>
        <v>#NAME?</v>
      </c>
      <c r="N175" s="377" t="e">
        <f ca="1">_xll.RiskPercentile(N$4,$A175)</f>
        <v>#NAME?</v>
      </c>
      <c r="O175" s="377" t="e">
        <f ca="1">_xll.RiskPercentile(O$4,$A175)</f>
        <v>#NAME?</v>
      </c>
      <c r="P175" s="377" t="e">
        <f ca="1">_xll.RiskPercentile(P$4,$A175)</f>
        <v>#NAME?</v>
      </c>
      <c r="Q175" s="377" t="e">
        <f ca="1">_xll.RiskPercentile(Q$4,$A175)</f>
        <v>#NAME?</v>
      </c>
      <c r="R175" s="377" t="e">
        <f ca="1">_xll.RiskPercentile(R$4,$A175)</f>
        <v>#NAME?</v>
      </c>
      <c r="S175" s="377" t="e">
        <f ca="1">_xll.RiskPercentile(S$4,$A175)</f>
        <v>#NAME?</v>
      </c>
      <c r="T175" s="377" t="e">
        <f ca="1">_xll.RiskPercentile(T$4,$A175)</f>
        <v>#NAME?</v>
      </c>
      <c r="U175" s="377" t="e">
        <f ca="1">_xll.RiskPercentile(U$4,$A175)</f>
        <v>#NAME?</v>
      </c>
      <c r="V175" s="377" t="e">
        <f ca="1">_xll.RiskPercentile(V$4,$A175)</f>
        <v>#NAME?</v>
      </c>
      <c r="W175" s="377" t="e">
        <f ca="1">_xll.RiskPercentile(W$4,$A175)</f>
        <v>#NAME?</v>
      </c>
      <c r="X175" s="377" t="e">
        <f ca="1">_xll.RiskPercentile(X$4,$A175)</f>
        <v>#NAME?</v>
      </c>
      <c r="Y175" s="377" t="e">
        <f ca="1">_xll.RiskPercentile(Y$4,$A175)</f>
        <v>#NAME?</v>
      </c>
      <c r="Z175" s="377" t="e">
        <f ca="1">_xll.RiskPercentile(Z$4,$A175)</f>
        <v>#NAME?</v>
      </c>
      <c r="AA175" s="377" t="e">
        <f ca="1">_xll.RiskPercentile(AA$4,$A175)</f>
        <v>#NAME?</v>
      </c>
      <c r="AB175" s="377" t="e">
        <f ca="1">_xll.RiskPercentile(AB$4,$A175)</f>
        <v>#NAME?</v>
      </c>
      <c r="AC175" s="377" t="e">
        <f ca="1">_xll.RiskPercentile(AC$4,$A175)</f>
        <v>#NAME?</v>
      </c>
    </row>
    <row r="176" spans="1:29" x14ac:dyDescent="0.25">
      <c r="A176" s="376">
        <v>0.8050000000000006</v>
      </c>
      <c r="C176" s="377" t="e">
        <f ca="1">_xll.RiskPercentile(C$4,$A176)</f>
        <v>#NAME?</v>
      </c>
      <c r="D176" s="377" t="e">
        <f ca="1">_xll.RiskPercentile(D$4,$A176)</f>
        <v>#NAME?</v>
      </c>
      <c r="E176" s="377" t="e">
        <f ca="1">_xll.RiskPercentile(E$4,$A176)</f>
        <v>#NAME?</v>
      </c>
      <c r="F176" s="377" t="e">
        <f ca="1">_xll.RiskPercentile(F$4,$A176)</f>
        <v>#NAME?</v>
      </c>
      <c r="G176" s="377" t="e">
        <f ca="1">_xll.RiskPercentile(G$4,$A176)</f>
        <v>#NAME?</v>
      </c>
      <c r="H176" s="377" t="e">
        <f ca="1">_xll.RiskPercentile(H$4,$A176)</f>
        <v>#NAME?</v>
      </c>
      <c r="I176" s="377" t="e">
        <f ca="1">_xll.RiskPercentile(I$4,$A176)</f>
        <v>#NAME?</v>
      </c>
      <c r="J176" s="377" t="e">
        <f ca="1">_xll.RiskPercentile(J$4,$A176)</f>
        <v>#NAME?</v>
      </c>
      <c r="K176" s="377" t="e">
        <f ca="1">_xll.RiskPercentile(K$4,$A176)</f>
        <v>#NAME?</v>
      </c>
      <c r="L176" s="377" t="e">
        <f ca="1">_xll.RiskPercentile(L$4,$A176)</f>
        <v>#NAME?</v>
      </c>
      <c r="M176" s="377" t="e">
        <f ca="1">_xll.RiskPercentile(M$4,$A176)</f>
        <v>#NAME?</v>
      </c>
      <c r="N176" s="377" t="e">
        <f ca="1">_xll.RiskPercentile(N$4,$A176)</f>
        <v>#NAME?</v>
      </c>
      <c r="O176" s="377" t="e">
        <f ca="1">_xll.RiskPercentile(O$4,$A176)</f>
        <v>#NAME?</v>
      </c>
      <c r="P176" s="377" t="e">
        <f ca="1">_xll.RiskPercentile(P$4,$A176)</f>
        <v>#NAME?</v>
      </c>
      <c r="Q176" s="377" t="e">
        <f ca="1">_xll.RiskPercentile(Q$4,$A176)</f>
        <v>#NAME?</v>
      </c>
      <c r="R176" s="377" t="e">
        <f ca="1">_xll.RiskPercentile(R$4,$A176)</f>
        <v>#NAME?</v>
      </c>
      <c r="S176" s="377" t="e">
        <f ca="1">_xll.RiskPercentile(S$4,$A176)</f>
        <v>#NAME?</v>
      </c>
      <c r="T176" s="377" t="e">
        <f ca="1">_xll.RiskPercentile(T$4,$A176)</f>
        <v>#NAME?</v>
      </c>
      <c r="U176" s="377" t="e">
        <f ca="1">_xll.RiskPercentile(U$4,$A176)</f>
        <v>#NAME?</v>
      </c>
      <c r="V176" s="377" t="e">
        <f ca="1">_xll.RiskPercentile(V$4,$A176)</f>
        <v>#NAME?</v>
      </c>
      <c r="W176" s="377" t="e">
        <f ca="1">_xll.RiskPercentile(W$4,$A176)</f>
        <v>#NAME?</v>
      </c>
      <c r="X176" s="377" t="e">
        <f ca="1">_xll.RiskPercentile(X$4,$A176)</f>
        <v>#NAME?</v>
      </c>
      <c r="Y176" s="377" t="e">
        <f ca="1">_xll.RiskPercentile(Y$4,$A176)</f>
        <v>#NAME?</v>
      </c>
      <c r="Z176" s="377" t="e">
        <f ca="1">_xll.RiskPercentile(Z$4,$A176)</f>
        <v>#NAME?</v>
      </c>
      <c r="AA176" s="377" t="e">
        <f ca="1">_xll.RiskPercentile(AA$4,$A176)</f>
        <v>#NAME?</v>
      </c>
      <c r="AB176" s="377" t="e">
        <f ca="1">_xll.RiskPercentile(AB$4,$A176)</f>
        <v>#NAME?</v>
      </c>
      <c r="AC176" s="377" t="e">
        <f ca="1">_xll.RiskPercentile(AC$4,$A176)</f>
        <v>#NAME?</v>
      </c>
    </row>
    <row r="177" spans="1:29" x14ac:dyDescent="0.25">
      <c r="A177" s="376">
        <v>0.81000000000000061</v>
      </c>
      <c r="C177" s="377" t="e">
        <f ca="1">_xll.RiskPercentile(C$4,$A177)</f>
        <v>#NAME?</v>
      </c>
      <c r="D177" s="377" t="e">
        <f ca="1">_xll.RiskPercentile(D$4,$A177)</f>
        <v>#NAME?</v>
      </c>
      <c r="E177" s="377" t="e">
        <f ca="1">_xll.RiskPercentile(E$4,$A177)</f>
        <v>#NAME?</v>
      </c>
      <c r="F177" s="377" t="e">
        <f ca="1">_xll.RiskPercentile(F$4,$A177)</f>
        <v>#NAME?</v>
      </c>
      <c r="G177" s="377" t="e">
        <f ca="1">_xll.RiskPercentile(G$4,$A177)</f>
        <v>#NAME?</v>
      </c>
      <c r="H177" s="377" t="e">
        <f ca="1">_xll.RiskPercentile(H$4,$A177)</f>
        <v>#NAME?</v>
      </c>
      <c r="I177" s="377" t="e">
        <f ca="1">_xll.RiskPercentile(I$4,$A177)</f>
        <v>#NAME?</v>
      </c>
      <c r="J177" s="377" t="e">
        <f ca="1">_xll.RiskPercentile(J$4,$A177)</f>
        <v>#NAME?</v>
      </c>
      <c r="K177" s="377" t="e">
        <f ca="1">_xll.RiskPercentile(K$4,$A177)</f>
        <v>#NAME?</v>
      </c>
      <c r="L177" s="377" t="e">
        <f ca="1">_xll.RiskPercentile(L$4,$A177)</f>
        <v>#NAME?</v>
      </c>
      <c r="M177" s="377" t="e">
        <f ca="1">_xll.RiskPercentile(M$4,$A177)</f>
        <v>#NAME?</v>
      </c>
      <c r="N177" s="377" t="e">
        <f ca="1">_xll.RiskPercentile(N$4,$A177)</f>
        <v>#NAME?</v>
      </c>
      <c r="O177" s="377" t="e">
        <f ca="1">_xll.RiskPercentile(O$4,$A177)</f>
        <v>#NAME?</v>
      </c>
      <c r="P177" s="377" t="e">
        <f ca="1">_xll.RiskPercentile(P$4,$A177)</f>
        <v>#NAME?</v>
      </c>
      <c r="Q177" s="377" t="e">
        <f ca="1">_xll.RiskPercentile(Q$4,$A177)</f>
        <v>#NAME?</v>
      </c>
      <c r="R177" s="377" t="e">
        <f ca="1">_xll.RiskPercentile(R$4,$A177)</f>
        <v>#NAME?</v>
      </c>
      <c r="S177" s="377" t="e">
        <f ca="1">_xll.RiskPercentile(S$4,$A177)</f>
        <v>#NAME?</v>
      </c>
      <c r="T177" s="377" t="e">
        <f ca="1">_xll.RiskPercentile(T$4,$A177)</f>
        <v>#NAME?</v>
      </c>
      <c r="U177" s="377" t="e">
        <f ca="1">_xll.RiskPercentile(U$4,$A177)</f>
        <v>#NAME?</v>
      </c>
      <c r="V177" s="377" t="e">
        <f ca="1">_xll.RiskPercentile(V$4,$A177)</f>
        <v>#NAME?</v>
      </c>
      <c r="W177" s="377" t="e">
        <f ca="1">_xll.RiskPercentile(W$4,$A177)</f>
        <v>#NAME?</v>
      </c>
      <c r="X177" s="377" t="e">
        <f ca="1">_xll.RiskPercentile(X$4,$A177)</f>
        <v>#NAME?</v>
      </c>
      <c r="Y177" s="377" t="e">
        <f ca="1">_xll.RiskPercentile(Y$4,$A177)</f>
        <v>#NAME?</v>
      </c>
      <c r="Z177" s="377" t="e">
        <f ca="1">_xll.RiskPercentile(Z$4,$A177)</f>
        <v>#NAME?</v>
      </c>
      <c r="AA177" s="377" t="e">
        <f ca="1">_xll.RiskPercentile(AA$4,$A177)</f>
        <v>#NAME?</v>
      </c>
      <c r="AB177" s="377" t="e">
        <f ca="1">_xll.RiskPercentile(AB$4,$A177)</f>
        <v>#NAME?</v>
      </c>
      <c r="AC177" s="377" t="e">
        <f ca="1">_xll.RiskPercentile(AC$4,$A177)</f>
        <v>#NAME?</v>
      </c>
    </row>
    <row r="178" spans="1:29" x14ac:dyDescent="0.25">
      <c r="A178" s="376">
        <v>0.81500000000000061</v>
      </c>
      <c r="C178" s="377" t="e">
        <f ca="1">_xll.RiskPercentile(C$4,$A178)</f>
        <v>#NAME?</v>
      </c>
      <c r="D178" s="377" t="e">
        <f ca="1">_xll.RiskPercentile(D$4,$A178)</f>
        <v>#NAME?</v>
      </c>
      <c r="E178" s="377" t="e">
        <f ca="1">_xll.RiskPercentile(E$4,$A178)</f>
        <v>#NAME?</v>
      </c>
      <c r="F178" s="377" t="e">
        <f ca="1">_xll.RiskPercentile(F$4,$A178)</f>
        <v>#NAME?</v>
      </c>
      <c r="G178" s="377" t="e">
        <f ca="1">_xll.RiskPercentile(G$4,$A178)</f>
        <v>#NAME?</v>
      </c>
      <c r="H178" s="377" t="e">
        <f ca="1">_xll.RiskPercentile(H$4,$A178)</f>
        <v>#NAME?</v>
      </c>
      <c r="I178" s="377" t="e">
        <f ca="1">_xll.RiskPercentile(I$4,$A178)</f>
        <v>#NAME?</v>
      </c>
      <c r="J178" s="377" t="e">
        <f ca="1">_xll.RiskPercentile(J$4,$A178)</f>
        <v>#NAME?</v>
      </c>
      <c r="K178" s="377" t="e">
        <f ca="1">_xll.RiskPercentile(K$4,$A178)</f>
        <v>#NAME?</v>
      </c>
      <c r="L178" s="377" t="e">
        <f ca="1">_xll.RiskPercentile(L$4,$A178)</f>
        <v>#NAME?</v>
      </c>
      <c r="M178" s="377" t="e">
        <f ca="1">_xll.RiskPercentile(M$4,$A178)</f>
        <v>#NAME?</v>
      </c>
      <c r="N178" s="377" t="e">
        <f ca="1">_xll.RiskPercentile(N$4,$A178)</f>
        <v>#NAME?</v>
      </c>
      <c r="O178" s="377" t="e">
        <f ca="1">_xll.RiskPercentile(O$4,$A178)</f>
        <v>#NAME?</v>
      </c>
      <c r="P178" s="377" t="e">
        <f ca="1">_xll.RiskPercentile(P$4,$A178)</f>
        <v>#NAME?</v>
      </c>
      <c r="Q178" s="377" t="e">
        <f ca="1">_xll.RiskPercentile(Q$4,$A178)</f>
        <v>#NAME?</v>
      </c>
      <c r="R178" s="377" t="e">
        <f ca="1">_xll.RiskPercentile(R$4,$A178)</f>
        <v>#NAME?</v>
      </c>
      <c r="S178" s="377" t="e">
        <f ca="1">_xll.RiskPercentile(S$4,$A178)</f>
        <v>#NAME?</v>
      </c>
      <c r="T178" s="377" t="e">
        <f ca="1">_xll.RiskPercentile(T$4,$A178)</f>
        <v>#NAME?</v>
      </c>
      <c r="U178" s="377" t="e">
        <f ca="1">_xll.RiskPercentile(U$4,$A178)</f>
        <v>#NAME?</v>
      </c>
      <c r="V178" s="377" t="e">
        <f ca="1">_xll.RiskPercentile(V$4,$A178)</f>
        <v>#NAME?</v>
      </c>
      <c r="W178" s="377" t="e">
        <f ca="1">_xll.RiskPercentile(W$4,$A178)</f>
        <v>#NAME?</v>
      </c>
      <c r="X178" s="377" t="e">
        <f ca="1">_xll.RiskPercentile(X$4,$A178)</f>
        <v>#NAME?</v>
      </c>
      <c r="Y178" s="377" t="e">
        <f ca="1">_xll.RiskPercentile(Y$4,$A178)</f>
        <v>#NAME?</v>
      </c>
      <c r="Z178" s="377" t="e">
        <f ca="1">_xll.RiskPercentile(Z$4,$A178)</f>
        <v>#NAME?</v>
      </c>
      <c r="AA178" s="377" t="e">
        <f ca="1">_xll.RiskPercentile(AA$4,$A178)</f>
        <v>#NAME?</v>
      </c>
      <c r="AB178" s="377" t="e">
        <f ca="1">_xll.RiskPercentile(AB$4,$A178)</f>
        <v>#NAME?</v>
      </c>
      <c r="AC178" s="377" t="e">
        <f ca="1">_xll.RiskPercentile(AC$4,$A178)</f>
        <v>#NAME?</v>
      </c>
    </row>
    <row r="179" spans="1:29" x14ac:dyDescent="0.25">
      <c r="A179" s="376">
        <v>0.82000000000000062</v>
      </c>
      <c r="C179" s="377" t="e">
        <f ca="1">_xll.RiskPercentile(C$4,$A179)</f>
        <v>#NAME?</v>
      </c>
      <c r="D179" s="377" t="e">
        <f ca="1">_xll.RiskPercentile(D$4,$A179)</f>
        <v>#NAME?</v>
      </c>
      <c r="E179" s="377" t="e">
        <f ca="1">_xll.RiskPercentile(E$4,$A179)</f>
        <v>#NAME?</v>
      </c>
      <c r="F179" s="377" t="e">
        <f ca="1">_xll.RiskPercentile(F$4,$A179)</f>
        <v>#NAME?</v>
      </c>
      <c r="G179" s="377" t="e">
        <f ca="1">_xll.RiskPercentile(G$4,$A179)</f>
        <v>#NAME?</v>
      </c>
      <c r="H179" s="377" t="e">
        <f ca="1">_xll.RiskPercentile(H$4,$A179)</f>
        <v>#NAME?</v>
      </c>
      <c r="I179" s="377" t="e">
        <f ca="1">_xll.RiskPercentile(I$4,$A179)</f>
        <v>#NAME?</v>
      </c>
      <c r="J179" s="377" t="e">
        <f ca="1">_xll.RiskPercentile(J$4,$A179)</f>
        <v>#NAME?</v>
      </c>
      <c r="K179" s="377" t="e">
        <f ca="1">_xll.RiskPercentile(K$4,$A179)</f>
        <v>#NAME?</v>
      </c>
      <c r="L179" s="377" t="e">
        <f ca="1">_xll.RiskPercentile(L$4,$A179)</f>
        <v>#NAME?</v>
      </c>
      <c r="M179" s="377" t="e">
        <f ca="1">_xll.RiskPercentile(M$4,$A179)</f>
        <v>#NAME?</v>
      </c>
      <c r="N179" s="377" t="e">
        <f ca="1">_xll.RiskPercentile(N$4,$A179)</f>
        <v>#NAME?</v>
      </c>
      <c r="O179" s="377" t="e">
        <f ca="1">_xll.RiskPercentile(O$4,$A179)</f>
        <v>#NAME?</v>
      </c>
      <c r="P179" s="377" t="e">
        <f ca="1">_xll.RiskPercentile(P$4,$A179)</f>
        <v>#NAME?</v>
      </c>
      <c r="Q179" s="377" t="e">
        <f ca="1">_xll.RiskPercentile(Q$4,$A179)</f>
        <v>#NAME?</v>
      </c>
      <c r="R179" s="377" t="e">
        <f ca="1">_xll.RiskPercentile(R$4,$A179)</f>
        <v>#NAME?</v>
      </c>
      <c r="S179" s="377" t="e">
        <f ca="1">_xll.RiskPercentile(S$4,$A179)</f>
        <v>#NAME?</v>
      </c>
      <c r="T179" s="377" t="e">
        <f ca="1">_xll.RiskPercentile(T$4,$A179)</f>
        <v>#NAME?</v>
      </c>
      <c r="U179" s="377" t="e">
        <f ca="1">_xll.RiskPercentile(U$4,$A179)</f>
        <v>#NAME?</v>
      </c>
      <c r="V179" s="377" t="e">
        <f ca="1">_xll.RiskPercentile(V$4,$A179)</f>
        <v>#NAME?</v>
      </c>
      <c r="W179" s="377" t="e">
        <f ca="1">_xll.RiskPercentile(W$4,$A179)</f>
        <v>#NAME?</v>
      </c>
      <c r="X179" s="377" t="e">
        <f ca="1">_xll.RiskPercentile(X$4,$A179)</f>
        <v>#NAME?</v>
      </c>
      <c r="Y179" s="377" t="e">
        <f ca="1">_xll.RiskPercentile(Y$4,$A179)</f>
        <v>#NAME?</v>
      </c>
      <c r="Z179" s="377" t="e">
        <f ca="1">_xll.RiskPercentile(Z$4,$A179)</f>
        <v>#NAME?</v>
      </c>
      <c r="AA179" s="377" t="e">
        <f ca="1">_xll.RiskPercentile(AA$4,$A179)</f>
        <v>#NAME?</v>
      </c>
      <c r="AB179" s="377" t="e">
        <f ca="1">_xll.RiskPercentile(AB$4,$A179)</f>
        <v>#NAME?</v>
      </c>
      <c r="AC179" s="377" t="e">
        <f ca="1">_xll.RiskPercentile(AC$4,$A179)</f>
        <v>#NAME?</v>
      </c>
    </row>
    <row r="180" spans="1:29" x14ac:dyDescent="0.25">
      <c r="A180" s="376">
        <v>0.82500000000000062</v>
      </c>
      <c r="C180" s="377" t="e">
        <f ca="1">_xll.RiskPercentile(C$4,$A180)</f>
        <v>#NAME?</v>
      </c>
      <c r="D180" s="377" t="e">
        <f ca="1">_xll.RiskPercentile(D$4,$A180)</f>
        <v>#NAME?</v>
      </c>
      <c r="E180" s="377" t="e">
        <f ca="1">_xll.RiskPercentile(E$4,$A180)</f>
        <v>#NAME?</v>
      </c>
      <c r="F180" s="377" t="e">
        <f ca="1">_xll.RiskPercentile(F$4,$A180)</f>
        <v>#NAME?</v>
      </c>
      <c r="G180" s="377" t="e">
        <f ca="1">_xll.RiskPercentile(G$4,$A180)</f>
        <v>#NAME?</v>
      </c>
      <c r="H180" s="377" t="e">
        <f ca="1">_xll.RiskPercentile(H$4,$A180)</f>
        <v>#NAME?</v>
      </c>
      <c r="I180" s="377" t="e">
        <f ca="1">_xll.RiskPercentile(I$4,$A180)</f>
        <v>#NAME?</v>
      </c>
      <c r="J180" s="377" t="e">
        <f ca="1">_xll.RiskPercentile(J$4,$A180)</f>
        <v>#NAME?</v>
      </c>
      <c r="K180" s="377" t="e">
        <f ca="1">_xll.RiskPercentile(K$4,$A180)</f>
        <v>#NAME?</v>
      </c>
      <c r="L180" s="377" t="e">
        <f ca="1">_xll.RiskPercentile(L$4,$A180)</f>
        <v>#NAME?</v>
      </c>
      <c r="M180" s="377" t="e">
        <f ca="1">_xll.RiskPercentile(M$4,$A180)</f>
        <v>#NAME?</v>
      </c>
      <c r="N180" s="377" t="e">
        <f ca="1">_xll.RiskPercentile(N$4,$A180)</f>
        <v>#NAME?</v>
      </c>
      <c r="O180" s="377" t="e">
        <f ca="1">_xll.RiskPercentile(O$4,$A180)</f>
        <v>#NAME?</v>
      </c>
      <c r="P180" s="377" t="e">
        <f ca="1">_xll.RiskPercentile(P$4,$A180)</f>
        <v>#NAME?</v>
      </c>
      <c r="Q180" s="377" t="e">
        <f ca="1">_xll.RiskPercentile(Q$4,$A180)</f>
        <v>#NAME?</v>
      </c>
      <c r="R180" s="377" t="e">
        <f ca="1">_xll.RiskPercentile(R$4,$A180)</f>
        <v>#NAME?</v>
      </c>
      <c r="S180" s="377" t="e">
        <f ca="1">_xll.RiskPercentile(S$4,$A180)</f>
        <v>#NAME?</v>
      </c>
      <c r="T180" s="377" t="e">
        <f ca="1">_xll.RiskPercentile(T$4,$A180)</f>
        <v>#NAME?</v>
      </c>
      <c r="U180" s="377" t="e">
        <f ca="1">_xll.RiskPercentile(U$4,$A180)</f>
        <v>#NAME?</v>
      </c>
      <c r="V180" s="377" t="e">
        <f ca="1">_xll.RiskPercentile(V$4,$A180)</f>
        <v>#NAME?</v>
      </c>
      <c r="W180" s="377" t="e">
        <f ca="1">_xll.RiskPercentile(W$4,$A180)</f>
        <v>#NAME?</v>
      </c>
      <c r="X180" s="377" t="e">
        <f ca="1">_xll.RiskPercentile(X$4,$A180)</f>
        <v>#NAME?</v>
      </c>
      <c r="Y180" s="377" t="e">
        <f ca="1">_xll.RiskPercentile(Y$4,$A180)</f>
        <v>#NAME?</v>
      </c>
      <c r="Z180" s="377" t="e">
        <f ca="1">_xll.RiskPercentile(Z$4,$A180)</f>
        <v>#NAME?</v>
      </c>
      <c r="AA180" s="377" t="e">
        <f ca="1">_xll.RiskPercentile(AA$4,$A180)</f>
        <v>#NAME?</v>
      </c>
      <c r="AB180" s="377" t="e">
        <f ca="1">_xll.RiskPercentile(AB$4,$A180)</f>
        <v>#NAME?</v>
      </c>
      <c r="AC180" s="377" t="e">
        <f ca="1">_xll.RiskPercentile(AC$4,$A180)</f>
        <v>#NAME?</v>
      </c>
    </row>
    <row r="181" spans="1:29" x14ac:dyDescent="0.25">
      <c r="A181" s="376">
        <v>0.83000000000000063</v>
      </c>
      <c r="C181" s="377" t="e">
        <f ca="1">_xll.RiskPercentile(C$4,$A181)</f>
        <v>#NAME?</v>
      </c>
      <c r="D181" s="377" t="e">
        <f ca="1">_xll.RiskPercentile(D$4,$A181)</f>
        <v>#NAME?</v>
      </c>
      <c r="E181" s="377" t="e">
        <f ca="1">_xll.RiskPercentile(E$4,$A181)</f>
        <v>#NAME?</v>
      </c>
      <c r="F181" s="377" t="e">
        <f ca="1">_xll.RiskPercentile(F$4,$A181)</f>
        <v>#NAME?</v>
      </c>
      <c r="G181" s="377" t="e">
        <f ca="1">_xll.RiskPercentile(G$4,$A181)</f>
        <v>#NAME?</v>
      </c>
      <c r="H181" s="377" t="e">
        <f ca="1">_xll.RiskPercentile(H$4,$A181)</f>
        <v>#NAME?</v>
      </c>
      <c r="I181" s="377" t="e">
        <f ca="1">_xll.RiskPercentile(I$4,$A181)</f>
        <v>#NAME?</v>
      </c>
      <c r="J181" s="377" t="e">
        <f ca="1">_xll.RiskPercentile(J$4,$A181)</f>
        <v>#NAME?</v>
      </c>
      <c r="K181" s="377" t="e">
        <f ca="1">_xll.RiskPercentile(K$4,$A181)</f>
        <v>#NAME?</v>
      </c>
      <c r="L181" s="377" t="e">
        <f ca="1">_xll.RiskPercentile(L$4,$A181)</f>
        <v>#NAME?</v>
      </c>
      <c r="M181" s="377" t="e">
        <f ca="1">_xll.RiskPercentile(M$4,$A181)</f>
        <v>#NAME?</v>
      </c>
      <c r="N181" s="377" t="e">
        <f ca="1">_xll.RiskPercentile(N$4,$A181)</f>
        <v>#NAME?</v>
      </c>
      <c r="O181" s="377" t="e">
        <f ca="1">_xll.RiskPercentile(O$4,$A181)</f>
        <v>#NAME?</v>
      </c>
      <c r="P181" s="377" t="e">
        <f ca="1">_xll.RiskPercentile(P$4,$A181)</f>
        <v>#NAME?</v>
      </c>
      <c r="Q181" s="377" t="e">
        <f ca="1">_xll.RiskPercentile(Q$4,$A181)</f>
        <v>#NAME?</v>
      </c>
      <c r="R181" s="377" t="e">
        <f ca="1">_xll.RiskPercentile(R$4,$A181)</f>
        <v>#NAME?</v>
      </c>
      <c r="S181" s="377" t="e">
        <f ca="1">_xll.RiskPercentile(S$4,$A181)</f>
        <v>#NAME?</v>
      </c>
      <c r="T181" s="377" t="e">
        <f ca="1">_xll.RiskPercentile(T$4,$A181)</f>
        <v>#NAME?</v>
      </c>
      <c r="U181" s="377" t="e">
        <f ca="1">_xll.RiskPercentile(U$4,$A181)</f>
        <v>#NAME?</v>
      </c>
      <c r="V181" s="377" t="e">
        <f ca="1">_xll.RiskPercentile(V$4,$A181)</f>
        <v>#NAME?</v>
      </c>
      <c r="W181" s="377" t="e">
        <f ca="1">_xll.RiskPercentile(W$4,$A181)</f>
        <v>#NAME?</v>
      </c>
      <c r="X181" s="377" t="e">
        <f ca="1">_xll.RiskPercentile(X$4,$A181)</f>
        <v>#NAME?</v>
      </c>
      <c r="Y181" s="377" t="e">
        <f ca="1">_xll.RiskPercentile(Y$4,$A181)</f>
        <v>#NAME?</v>
      </c>
      <c r="Z181" s="377" t="e">
        <f ca="1">_xll.RiskPercentile(Z$4,$A181)</f>
        <v>#NAME?</v>
      </c>
      <c r="AA181" s="377" t="e">
        <f ca="1">_xll.RiskPercentile(AA$4,$A181)</f>
        <v>#NAME?</v>
      </c>
      <c r="AB181" s="377" t="e">
        <f ca="1">_xll.RiskPercentile(AB$4,$A181)</f>
        <v>#NAME?</v>
      </c>
      <c r="AC181" s="377" t="e">
        <f ca="1">_xll.RiskPercentile(AC$4,$A181)</f>
        <v>#NAME?</v>
      </c>
    </row>
    <row r="182" spans="1:29" x14ac:dyDescent="0.25">
      <c r="A182" s="376">
        <v>0.83500000000000063</v>
      </c>
      <c r="C182" s="377" t="e">
        <f ca="1">_xll.RiskPercentile(C$4,$A182)</f>
        <v>#NAME?</v>
      </c>
      <c r="D182" s="377" t="e">
        <f ca="1">_xll.RiskPercentile(D$4,$A182)</f>
        <v>#NAME?</v>
      </c>
      <c r="E182" s="377" t="e">
        <f ca="1">_xll.RiskPercentile(E$4,$A182)</f>
        <v>#NAME?</v>
      </c>
      <c r="F182" s="377" t="e">
        <f ca="1">_xll.RiskPercentile(F$4,$A182)</f>
        <v>#NAME?</v>
      </c>
      <c r="G182" s="377" t="e">
        <f ca="1">_xll.RiskPercentile(G$4,$A182)</f>
        <v>#NAME?</v>
      </c>
      <c r="H182" s="377" t="e">
        <f ca="1">_xll.RiskPercentile(H$4,$A182)</f>
        <v>#NAME?</v>
      </c>
      <c r="I182" s="377" t="e">
        <f ca="1">_xll.RiskPercentile(I$4,$A182)</f>
        <v>#NAME?</v>
      </c>
      <c r="J182" s="377" t="e">
        <f ca="1">_xll.RiskPercentile(J$4,$A182)</f>
        <v>#NAME?</v>
      </c>
      <c r="K182" s="377" t="e">
        <f ca="1">_xll.RiskPercentile(K$4,$A182)</f>
        <v>#NAME?</v>
      </c>
      <c r="L182" s="377" t="e">
        <f ca="1">_xll.RiskPercentile(L$4,$A182)</f>
        <v>#NAME?</v>
      </c>
      <c r="M182" s="377" t="e">
        <f ca="1">_xll.RiskPercentile(M$4,$A182)</f>
        <v>#NAME?</v>
      </c>
      <c r="N182" s="377" t="e">
        <f ca="1">_xll.RiskPercentile(N$4,$A182)</f>
        <v>#NAME?</v>
      </c>
      <c r="O182" s="377" t="e">
        <f ca="1">_xll.RiskPercentile(O$4,$A182)</f>
        <v>#NAME?</v>
      </c>
      <c r="P182" s="377" t="e">
        <f ca="1">_xll.RiskPercentile(P$4,$A182)</f>
        <v>#NAME?</v>
      </c>
      <c r="Q182" s="377" t="e">
        <f ca="1">_xll.RiskPercentile(Q$4,$A182)</f>
        <v>#NAME?</v>
      </c>
      <c r="R182" s="377" t="e">
        <f ca="1">_xll.RiskPercentile(R$4,$A182)</f>
        <v>#NAME?</v>
      </c>
      <c r="S182" s="377" t="e">
        <f ca="1">_xll.RiskPercentile(S$4,$A182)</f>
        <v>#NAME?</v>
      </c>
      <c r="T182" s="377" t="e">
        <f ca="1">_xll.RiskPercentile(T$4,$A182)</f>
        <v>#NAME?</v>
      </c>
      <c r="U182" s="377" t="e">
        <f ca="1">_xll.RiskPercentile(U$4,$A182)</f>
        <v>#NAME?</v>
      </c>
      <c r="V182" s="377" t="e">
        <f ca="1">_xll.RiskPercentile(V$4,$A182)</f>
        <v>#NAME?</v>
      </c>
      <c r="W182" s="377" t="e">
        <f ca="1">_xll.RiskPercentile(W$4,$A182)</f>
        <v>#NAME?</v>
      </c>
      <c r="X182" s="377" t="e">
        <f ca="1">_xll.RiskPercentile(X$4,$A182)</f>
        <v>#NAME?</v>
      </c>
      <c r="Y182" s="377" t="e">
        <f ca="1">_xll.RiskPercentile(Y$4,$A182)</f>
        <v>#NAME?</v>
      </c>
      <c r="Z182" s="377" t="e">
        <f ca="1">_xll.RiskPercentile(Z$4,$A182)</f>
        <v>#NAME?</v>
      </c>
      <c r="AA182" s="377" t="e">
        <f ca="1">_xll.RiskPercentile(AA$4,$A182)</f>
        <v>#NAME?</v>
      </c>
      <c r="AB182" s="377" t="e">
        <f ca="1">_xll.RiskPercentile(AB$4,$A182)</f>
        <v>#NAME?</v>
      </c>
      <c r="AC182" s="377" t="e">
        <f ca="1">_xll.RiskPercentile(AC$4,$A182)</f>
        <v>#NAME?</v>
      </c>
    </row>
    <row r="183" spans="1:29" x14ac:dyDescent="0.25">
      <c r="A183" s="376">
        <v>0.84000000000000064</v>
      </c>
      <c r="C183" s="377" t="e">
        <f ca="1">_xll.RiskPercentile(C$4,$A183)</f>
        <v>#NAME?</v>
      </c>
      <c r="D183" s="377" t="e">
        <f ca="1">_xll.RiskPercentile(D$4,$A183)</f>
        <v>#NAME?</v>
      </c>
      <c r="E183" s="377" t="e">
        <f ca="1">_xll.RiskPercentile(E$4,$A183)</f>
        <v>#NAME?</v>
      </c>
      <c r="F183" s="377" t="e">
        <f ca="1">_xll.RiskPercentile(F$4,$A183)</f>
        <v>#NAME?</v>
      </c>
      <c r="G183" s="377" t="e">
        <f ca="1">_xll.RiskPercentile(G$4,$A183)</f>
        <v>#NAME?</v>
      </c>
      <c r="H183" s="377" t="e">
        <f ca="1">_xll.RiskPercentile(H$4,$A183)</f>
        <v>#NAME?</v>
      </c>
      <c r="I183" s="377" t="e">
        <f ca="1">_xll.RiskPercentile(I$4,$A183)</f>
        <v>#NAME?</v>
      </c>
      <c r="J183" s="377" t="e">
        <f ca="1">_xll.RiskPercentile(J$4,$A183)</f>
        <v>#NAME?</v>
      </c>
      <c r="K183" s="377" t="e">
        <f ca="1">_xll.RiskPercentile(K$4,$A183)</f>
        <v>#NAME?</v>
      </c>
      <c r="L183" s="377" t="e">
        <f ca="1">_xll.RiskPercentile(L$4,$A183)</f>
        <v>#NAME?</v>
      </c>
      <c r="M183" s="377" t="e">
        <f ca="1">_xll.RiskPercentile(M$4,$A183)</f>
        <v>#NAME?</v>
      </c>
      <c r="N183" s="377" t="e">
        <f ca="1">_xll.RiskPercentile(N$4,$A183)</f>
        <v>#NAME?</v>
      </c>
      <c r="O183" s="377" t="e">
        <f ca="1">_xll.RiskPercentile(O$4,$A183)</f>
        <v>#NAME?</v>
      </c>
      <c r="P183" s="377" t="e">
        <f ca="1">_xll.RiskPercentile(P$4,$A183)</f>
        <v>#NAME?</v>
      </c>
      <c r="Q183" s="377" t="e">
        <f ca="1">_xll.RiskPercentile(Q$4,$A183)</f>
        <v>#NAME?</v>
      </c>
      <c r="R183" s="377" t="e">
        <f ca="1">_xll.RiskPercentile(R$4,$A183)</f>
        <v>#NAME?</v>
      </c>
      <c r="S183" s="377" t="e">
        <f ca="1">_xll.RiskPercentile(S$4,$A183)</f>
        <v>#NAME?</v>
      </c>
      <c r="T183" s="377" t="e">
        <f ca="1">_xll.RiskPercentile(T$4,$A183)</f>
        <v>#NAME?</v>
      </c>
      <c r="U183" s="377" t="e">
        <f ca="1">_xll.RiskPercentile(U$4,$A183)</f>
        <v>#NAME?</v>
      </c>
      <c r="V183" s="377" t="e">
        <f ca="1">_xll.RiskPercentile(V$4,$A183)</f>
        <v>#NAME?</v>
      </c>
      <c r="W183" s="377" t="e">
        <f ca="1">_xll.RiskPercentile(W$4,$A183)</f>
        <v>#NAME?</v>
      </c>
      <c r="X183" s="377" t="e">
        <f ca="1">_xll.RiskPercentile(X$4,$A183)</f>
        <v>#NAME?</v>
      </c>
      <c r="Y183" s="377" t="e">
        <f ca="1">_xll.RiskPercentile(Y$4,$A183)</f>
        <v>#NAME?</v>
      </c>
      <c r="Z183" s="377" t="e">
        <f ca="1">_xll.RiskPercentile(Z$4,$A183)</f>
        <v>#NAME?</v>
      </c>
      <c r="AA183" s="377" t="e">
        <f ca="1">_xll.RiskPercentile(AA$4,$A183)</f>
        <v>#NAME?</v>
      </c>
      <c r="AB183" s="377" t="e">
        <f ca="1">_xll.RiskPercentile(AB$4,$A183)</f>
        <v>#NAME?</v>
      </c>
      <c r="AC183" s="377" t="e">
        <f ca="1">_xll.RiskPercentile(AC$4,$A183)</f>
        <v>#NAME?</v>
      </c>
    </row>
    <row r="184" spans="1:29" x14ac:dyDescent="0.25">
      <c r="A184" s="376">
        <v>0.84500000000000064</v>
      </c>
      <c r="C184" s="377" t="e">
        <f ca="1">_xll.RiskPercentile(C$4,$A184)</f>
        <v>#NAME?</v>
      </c>
      <c r="D184" s="377" t="e">
        <f ca="1">_xll.RiskPercentile(D$4,$A184)</f>
        <v>#NAME?</v>
      </c>
      <c r="E184" s="377" t="e">
        <f ca="1">_xll.RiskPercentile(E$4,$A184)</f>
        <v>#NAME?</v>
      </c>
      <c r="F184" s="377" t="e">
        <f ca="1">_xll.RiskPercentile(F$4,$A184)</f>
        <v>#NAME?</v>
      </c>
      <c r="G184" s="377" t="e">
        <f ca="1">_xll.RiskPercentile(G$4,$A184)</f>
        <v>#NAME?</v>
      </c>
      <c r="H184" s="377" t="e">
        <f ca="1">_xll.RiskPercentile(H$4,$A184)</f>
        <v>#NAME?</v>
      </c>
      <c r="I184" s="377" t="e">
        <f ca="1">_xll.RiskPercentile(I$4,$A184)</f>
        <v>#NAME?</v>
      </c>
      <c r="J184" s="377" t="e">
        <f ca="1">_xll.RiskPercentile(J$4,$A184)</f>
        <v>#NAME?</v>
      </c>
      <c r="K184" s="377" t="e">
        <f ca="1">_xll.RiskPercentile(K$4,$A184)</f>
        <v>#NAME?</v>
      </c>
      <c r="L184" s="377" t="e">
        <f ca="1">_xll.RiskPercentile(L$4,$A184)</f>
        <v>#NAME?</v>
      </c>
      <c r="M184" s="377" t="e">
        <f ca="1">_xll.RiskPercentile(M$4,$A184)</f>
        <v>#NAME?</v>
      </c>
      <c r="N184" s="377" t="e">
        <f ca="1">_xll.RiskPercentile(N$4,$A184)</f>
        <v>#NAME?</v>
      </c>
      <c r="O184" s="377" t="e">
        <f ca="1">_xll.RiskPercentile(O$4,$A184)</f>
        <v>#NAME?</v>
      </c>
      <c r="P184" s="377" t="e">
        <f ca="1">_xll.RiskPercentile(P$4,$A184)</f>
        <v>#NAME?</v>
      </c>
      <c r="Q184" s="377" t="e">
        <f ca="1">_xll.RiskPercentile(Q$4,$A184)</f>
        <v>#NAME?</v>
      </c>
      <c r="R184" s="377" t="e">
        <f ca="1">_xll.RiskPercentile(R$4,$A184)</f>
        <v>#NAME?</v>
      </c>
      <c r="S184" s="377" t="e">
        <f ca="1">_xll.RiskPercentile(S$4,$A184)</f>
        <v>#NAME?</v>
      </c>
      <c r="T184" s="377" t="e">
        <f ca="1">_xll.RiskPercentile(T$4,$A184)</f>
        <v>#NAME?</v>
      </c>
      <c r="U184" s="377" t="e">
        <f ca="1">_xll.RiskPercentile(U$4,$A184)</f>
        <v>#NAME?</v>
      </c>
      <c r="V184" s="377" t="e">
        <f ca="1">_xll.RiskPercentile(V$4,$A184)</f>
        <v>#NAME?</v>
      </c>
      <c r="W184" s="377" t="e">
        <f ca="1">_xll.RiskPercentile(W$4,$A184)</f>
        <v>#NAME?</v>
      </c>
      <c r="X184" s="377" t="e">
        <f ca="1">_xll.RiskPercentile(X$4,$A184)</f>
        <v>#NAME?</v>
      </c>
      <c r="Y184" s="377" t="e">
        <f ca="1">_xll.RiskPercentile(Y$4,$A184)</f>
        <v>#NAME?</v>
      </c>
      <c r="Z184" s="377" t="e">
        <f ca="1">_xll.RiskPercentile(Z$4,$A184)</f>
        <v>#NAME?</v>
      </c>
      <c r="AA184" s="377" t="e">
        <f ca="1">_xll.RiskPercentile(AA$4,$A184)</f>
        <v>#NAME?</v>
      </c>
      <c r="AB184" s="377" t="e">
        <f ca="1">_xll.RiskPercentile(AB$4,$A184)</f>
        <v>#NAME?</v>
      </c>
      <c r="AC184" s="377" t="e">
        <f ca="1">_xll.RiskPercentile(AC$4,$A184)</f>
        <v>#NAME?</v>
      </c>
    </row>
    <row r="185" spans="1:29" x14ac:dyDescent="0.25">
      <c r="A185" s="376">
        <v>0.85000000000000064</v>
      </c>
      <c r="C185" s="377" t="e">
        <f ca="1">_xll.RiskPercentile(C$4,$A185)</f>
        <v>#NAME?</v>
      </c>
      <c r="D185" s="377" t="e">
        <f ca="1">_xll.RiskPercentile(D$4,$A185)</f>
        <v>#NAME?</v>
      </c>
      <c r="E185" s="377" t="e">
        <f ca="1">_xll.RiskPercentile(E$4,$A185)</f>
        <v>#NAME?</v>
      </c>
      <c r="F185" s="377" t="e">
        <f ca="1">_xll.RiskPercentile(F$4,$A185)</f>
        <v>#NAME?</v>
      </c>
      <c r="G185" s="377" t="e">
        <f ca="1">_xll.RiskPercentile(G$4,$A185)</f>
        <v>#NAME?</v>
      </c>
      <c r="H185" s="377" t="e">
        <f ca="1">_xll.RiskPercentile(H$4,$A185)</f>
        <v>#NAME?</v>
      </c>
      <c r="I185" s="377" t="e">
        <f ca="1">_xll.RiskPercentile(I$4,$A185)</f>
        <v>#NAME?</v>
      </c>
      <c r="J185" s="377" t="e">
        <f ca="1">_xll.RiskPercentile(J$4,$A185)</f>
        <v>#NAME?</v>
      </c>
      <c r="K185" s="377" t="e">
        <f ca="1">_xll.RiskPercentile(K$4,$A185)</f>
        <v>#NAME?</v>
      </c>
      <c r="L185" s="377" t="e">
        <f ca="1">_xll.RiskPercentile(L$4,$A185)</f>
        <v>#NAME?</v>
      </c>
      <c r="M185" s="377" t="e">
        <f ca="1">_xll.RiskPercentile(M$4,$A185)</f>
        <v>#NAME?</v>
      </c>
      <c r="N185" s="377" t="e">
        <f ca="1">_xll.RiskPercentile(N$4,$A185)</f>
        <v>#NAME?</v>
      </c>
      <c r="O185" s="377" t="e">
        <f ca="1">_xll.RiskPercentile(O$4,$A185)</f>
        <v>#NAME?</v>
      </c>
      <c r="P185" s="377" t="e">
        <f ca="1">_xll.RiskPercentile(P$4,$A185)</f>
        <v>#NAME?</v>
      </c>
      <c r="Q185" s="377" t="e">
        <f ca="1">_xll.RiskPercentile(Q$4,$A185)</f>
        <v>#NAME?</v>
      </c>
      <c r="R185" s="377" t="e">
        <f ca="1">_xll.RiskPercentile(R$4,$A185)</f>
        <v>#NAME?</v>
      </c>
      <c r="S185" s="377" t="e">
        <f ca="1">_xll.RiskPercentile(S$4,$A185)</f>
        <v>#NAME?</v>
      </c>
      <c r="T185" s="377" t="e">
        <f ca="1">_xll.RiskPercentile(T$4,$A185)</f>
        <v>#NAME?</v>
      </c>
      <c r="U185" s="377" t="e">
        <f ca="1">_xll.RiskPercentile(U$4,$A185)</f>
        <v>#NAME?</v>
      </c>
      <c r="V185" s="377" t="e">
        <f ca="1">_xll.RiskPercentile(V$4,$A185)</f>
        <v>#NAME?</v>
      </c>
      <c r="W185" s="377" t="e">
        <f ca="1">_xll.RiskPercentile(W$4,$A185)</f>
        <v>#NAME?</v>
      </c>
      <c r="X185" s="377" t="e">
        <f ca="1">_xll.RiskPercentile(X$4,$A185)</f>
        <v>#NAME?</v>
      </c>
      <c r="Y185" s="377" t="e">
        <f ca="1">_xll.RiskPercentile(Y$4,$A185)</f>
        <v>#NAME?</v>
      </c>
      <c r="Z185" s="377" t="e">
        <f ca="1">_xll.RiskPercentile(Z$4,$A185)</f>
        <v>#NAME?</v>
      </c>
      <c r="AA185" s="377" t="e">
        <f ca="1">_xll.RiskPercentile(AA$4,$A185)</f>
        <v>#NAME?</v>
      </c>
      <c r="AB185" s="377" t="e">
        <f ca="1">_xll.RiskPercentile(AB$4,$A185)</f>
        <v>#NAME?</v>
      </c>
      <c r="AC185" s="377" t="e">
        <f ca="1">_xll.RiskPercentile(AC$4,$A185)</f>
        <v>#NAME?</v>
      </c>
    </row>
    <row r="186" spans="1:29" x14ac:dyDescent="0.25">
      <c r="A186" s="376">
        <v>0.85500000000000065</v>
      </c>
      <c r="C186" s="377" t="e">
        <f ca="1">_xll.RiskPercentile(C$4,$A186)</f>
        <v>#NAME?</v>
      </c>
      <c r="D186" s="377" t="e">
        <f ca="1">_xll.RiskPercentile(D$4,$A186)</f>
        <v>#NAME?</v>
      </c>
      <c r="E186" s="377" t="e">
        <f ca="1">_xll.RiskPercentile(E$4,$A186)</f>
        <v>#NAME?</v>
      </c>
      <c r="F186" s="377" t="e">
        <f ca="1">_xll.RiskPercentile(F$4,$A186)</f>
        <v>#NAME?</v>
      </c>
      <c r="G186" s="377" t="e">
        <f ca="1">_xll.RiskPercentile(G$4,$A186)</f>
        <v>#NAME?</v>
      </c>
      <c r="H186" s="377" t="e">
        <f ca="1">_xll.RiskPercentile(H$4,$A186)</f>
        <v>#NAME?</v>
      </c>
      <c r="I186" s="377" t="e">
        <f ca="1">_xll.RiskPercentile(I$4,$A186)</f>
        <v>#NAME?</v>
      </c>
      <c r="J186" s="377" t="e">
        <f ca="1">_xll.RiskPercentile(J$4,$A186)</f>
        <v>#NAME?</v>
      </c>
      <c r="K186" s="377" t="e">
        <f ca="1">_xll.RiskPercentile(K$4,$A186)</f>
        <v>#NAME?</v>
      </c>
      <c r="L186" s="377" t="e">
        <f ca="1">_xll.RiskPercentile(L$4,$A186)</f>
        <v>#NAME?</v>
      </c>
      <c r="M186" s="377" t="e">
        <f ca="1">_xll.RiskPercentile(M$4,$A186)</f>
        <v>#NAME?</v>
      </c>
      <c r="N186" s="377" t="e">
        <f ca="1">_xll.RiskPercentile(N$4,$A186)</f>
        <v>#NAME?</v>
      </c>
      <c r="O186" s="377" t="e">
        <f ca="1">_xll.RiskPercentile(O$4,$A186)</f>
        <v>#NAME?</v>
      </c>
      <c r="P186" s="377" t="e">
        <f ca="1">_xll.RiskPercentile(P$4,$A186)</f>
        <v>#NAME?</v>
      </c>
      <c r="Q186" s="377" t="e">
        <f ca="1">_xll.RiskPercentile(Q$4,$A186)</f>
        <v>#NAME?</v>
      </c>
      <c r="R186" s="377" t="e">
        <f ca="1">_xll.RiskPercentile(R$4,$A186)</f>
        <v>#NAME?</v>
      </c>
      <c r="S186" s="377" t="e">
        <f ca="1">_xll.RiskPercentile(S$4,$A186)</f>
        <v>#NAME?</v>
      </c>
      <c r="T186" s="377" t="e">
        <f ca="1">_xll.RiskPercentile(T$4,$A186)</f>
        <v>#NAME?</v>
      </c>
      <c r="U186" s="377" t="e">
        <f ca="1">_xll.RiskPercentile(U$4,$A186)</f>
        <v>#NAME?</v>
      </c>
      <c r="V186" s="377" t="e">
        <f ca="1">_xll.RiskPercentile(V$4,$A186)</f>
        <v>#NAME?</v>
      </c>
      <c r="W186" s="377" t="e">
        <f ca="1">_xll.RiskPercentile(W$4,$A186)</f>
        <v>#NAME?</v>
      </c>
      <c r="X186" s="377" t="e">
        <f ca="1">_xll.RiskPercentile(X$4,$A186)</f>
        <v>#NAME?</v>
      </c>
      <c r="Y186" s="377" t="e">
        <f ca="1">_xll.RiskPercentile(Y$4,$A186)</f>
        <v>#NAME?</v>
      </c>
      <c r="Z186" s="377" t="e">
        <f ca="1">_xll.RiskPercentile(Z$4,$A186)</f>
        <v>#NAME?</v>
      </c>
      <c r="AA186" s="377" t="e">
        <f ca="1">_xll.RiskPercentile(AA$4,$A186)</f>
        <v>#NAME?</v>
      </c>
      <c r="AB186" s="377" t="e">
        <f ca="1">_xll.RiskPercentile(AB$4,$A186)</f>
        <v>#NAME?</v>
      </c>
      <c r="AC186" s="377" t="e">
        <f ca="1">_xll.RiskPercentile(AC$4,$A186)</f>
        <v>#NAME?</v>
      </c>
    </row>
    <row r="187" spans="1:29" x14ac:dyDescent="0.25">
      <c r="A187" s="376">
        <v>0.86000000000000065</v>
      </c>
      <c r="C187" s="377" t="e">
        <f ca="1">_xll.RiskPercentile(C$4,$A187)</f>
        <v>#NAME?</v>
      </c>
      <c r="D187" s="377" t="e">
        <f ca="1">_xll.RiskPercentile(D$4,$A187)</f>
        <v>#NAME?</v>
      </c>
      <c r="E187" s="377" t="e">
        <f ca="1">_xll.RiskPercentile(E$4,$A187)</f>
        <v>#NAME?</v>
      </c>
      <c r="F187" s="377" t="e">
        <f ca="1">_xll.RiskPercentile(F$4,$A187)</f>
        <v>#NAME?</v>
      </c>
      <c r="G187" s="377" t="e">
        <f ca="1">_xll.RiskPercentile(G$4,$A187)</f>
        <v>#NAME?</v>
      </c>
      <c r="H187" s="377" t="e">
        <f ca="1">_xll.RiskPercentile(H$4,$A187)</f>
        <v>#NAME?</v>
      </c>
      <c r="I187" s="377" t="e">
        <f ca="1">_xll.RiskPercentile(I$4,$A187)</f>
        <v>#NAME?</v>
      </c>
      <c r="J187" s="377" t="e">
        <f ca="1">_xll.RiskPercentile(J$4,$A187)</f>
        <v>#NAME?</v>
      </c>
      <c r="K187" s="377" t="e">
        <f ca="1">_xll.RiskPercentile(K$4,$A187)</f>
        <v>#NAME?</v>
      </c>
      <c r="L187" s="377" t="e">
        <f ca="1">_xll.RiskPercentile(L$4,$A187)</f>
        <v>#NAME?</v>
      </c>
      <c r="M187" s="377" t="e">
        <f ca="1">_xll.RiskPercentile(M$4,$A187)</f>
        <v>#NAME?</v>
      </c>
      <c r="N187" s="377" t="e">
        <f ca="1">_xll.RiskPercentile(N$4,$A187)</f>
        <v>#NAME?</v>
      </c>
      <c r="O187" s="377" t="e">
        <f ca="1">_xll.RiskPercentile(O$4,$A187)</f>
        <v>#NAME?</v>
      </c>
      <c r="P187" s="377" t="e">
        <f ca="1">_xll.RiskPercentile(P$4,$A187)</f>
        <v>#NAME?</v>
      </c>
      <c r="Q187" s="377" t="e">
        <f ca="1">_xll.RiskPercentile(Q$4,$A187)</f>
        <v>#NAME?</v>
      </c>
      <c r="R187" s="377" t="e">
        <f ca="1">_xll.RiskPercentile(R$4,$A187)</f>
        <v>#NAME?</v>
      </c>
      <c r="S187" s="377" t="e">
        <f ca="1">_xll.RiskPercentile(S$4,$A187)</f>
        <v>#NAME?</v>
      </c>
      <c r="T187" s="377" t="e">
        <f ca="1">_xll.RiskPercentile(T$4,$A187)</f>
        <v>#NAME?</v>
      </c>
      <c r="U187" s="377" t="e">
        <f ca="1">_xll.RiskPercentile(U$4,$A187)</f>
        <v>#NAME?</v>
      </c>
      <c r="V187" s="377" t="e">
        <f ca="1">_xll.RiskPercentile(V$4,$A187)</f>
        <v>#NAME?</v>
      </c>
      <c r="W187" s="377" t="e">
        <f ca="1">_xll.RiskPercentile(W$4,$A187)</f>
        <v>#NAME?</v>
      </c>
      <c r="X187" s="377" t="e">
        <f ca="1">_xll.RiskPercentile(X$4,$A187)</f>
        <v>#NAME?</v>
      </c>
      <c r="Y187" s="377" t="e">
        <f ca="1">_xll.RiskPercentile(Y$4,$A187)</f>
        <v>#NAME?</v>
      </c>
      <c r="Z187" s="377" t="e">
        <f ca="1">_xll.RiskPercentile(Z$4,$A187)</f>
        <v>#NAME?</v>
      </c>
      <c r="AA187" s="377" t="e">
        <f ca="1">_xll.RiskPercentile(AA$4,$A187)</f>
        <v>#NAME?</v>
      </c>
      <c r="AB187" s="377" t="e">
        <f ca="1">_xll.RiskPercentile(AB$4,$A187)</f>
        <v>#NAME?</v>
      </c>
      <c r="AC187" s="377" t="e">
        <f ca="1">_xll.RiskPercentile(AC$4,$A187)</f>
        <v>#NAME?</v>
      </c>
    </row>
    <row r="188" spans="1:29" x14ac:dyDescent="0.25">
      <c r="A188" s="376">
        <v>0.86500000000000066</v>
      </c>
      <c r="C188" s="377" t="e">
        <f ca="1">_xll.RiskPercentile(C$4,$A188)</f>
        <v>#NAME?</v>
      </c>
      <c r="D188" s="377" t="e">
        <f ca="1">_xll.RiskPercentile(D$4,$A188)</f>
        <v>#NAME?</v>
      </c>
      <c r="E188" s="377" t="e">
        <f ca="1">_xll.RiskPercentile(E$4,$A188)</f>
        <v>#NAME?</v>
      </c>
      <c r="F188" s="377" t="e">
        <f ca="1">_xll.RiskPercentile(F$4,$A188)</f>
        <v>#NAME?</v>
      </c>
      <c r="G188" s="377" t="e">
        <f ca="1">_xll.RiskPercentile(G$4,$A188)</f>
        <v>#NAME?</v>
      </c>
      <c r="H188" s="377" t="e">
        <f ca="1">_xll.RiskPercentile(H$4,$A188)</f>
        <v>#NAME?</v>
      </c>
      <c r="I188" s="377" t="e">
        <f ca="1">_xll.RiskPercentile(I$4,$A188)</f>
        <v>#NAME?</v>
      </c>
      <c r="J188" s="377" t="e">
        <f ca="1">_xll.RiskPercentile(J$4,$A188)</f>
        <v>#NAME?</v>
      </c>
      <c r="K188" s="377" t="e">
        <f ca="1">_xll.RiskPercentile(K$4,$A188)</f>
        <v>#NAME?</v>
      </c>
      <c r="L188" s="377" t="e">
        <f ca="1">_xll.RiskPercentile(L$4,$A188)</f>
        <v>#NAME?</v>
      </c>
      <c r="M188" s="377" t="e">
        <f ca="1">_xll.RiskPercentile(M$4,$A188)</f>
        <v>#NAME?</v>
      </c>
      <c r="N188" s="377" t="e">
        <f ca="1">_xll.RiskPercentile(N$4,$A188)</f>
        <v>#NAME?</v>
      </c>
      <c r="O188" s="377" t="e">
        <f ca="1">_xll.RiskPercentile(O$4,$A188)</f>
        <v>#NAME?</v>
      </c>
      <c r="P188" s="377" t="e">
        <f ca="1">_xll.RiskPercentile(P$4,$A188)</f>
        <v>#NAME?</v>
      </c>
      <c r="Q188" s="377" t="e">
        <f ca="1">_xll.RiskPercentile(Q$4,$A188)</f>
        <v>#NAME?</v>
      </c>
      <c r="R188" s="377" t="e">
        <f ca="1">_xll.RiskPercentile(R$4,$A188)</f>
        <v>#NAME?</v>
      </c>
      <c r="S188" s="377" t="e">
        <f ca="1">_xll.RiskPercentile(S$4,$A188)</f>
        <v>#NAME?</v>
      </c>
      <c r="T188" s="377" t="e">
        <f ca="1">_xll.RiskPercentile(T$4,$A188)</f>
        <v>#NAME?</v>
      </c>
      <c r="U188" s="377" t="e">
        <f ca="1">_xll.RiskPercentile(U$4,$A188)</f>
        <v>#NAME?</v>
      </c>
      <c r="V188" s="377" t="e">
        <f ca="1">_xll.RiskPercentile(V$4,$A188)</f>
        <v>#NAME?</v>
      </c>
      <c r="W188" s="377" t="e">
        <f ca="1">_xll.RiskPercentile(W$4,$A188)</f>
        <v>#NAME?</v>
      </c>
      <c r="X188" s="377" t="e">
        <f ca="1">_xll.RiskPercentile(X$4,$A188)</f>
        <v>#NAME?</v>
      </c>
      <c r="Y188" s="377" t="e">
        <f ca="1">_xll.RiskPercentile(Y$4,$A188)</f>
        <v>#NAME?</v>
      </c>
      <c r="Z188" s="377" t="e">
        <f ca="1">_xll.RiskPercentile(Z$4,$A188)</f>
        <v>#NAME?</v>
      </c>
      <c r="AA188" s="377" t="e">
        <f ca="1">_xll.RiskPercentile(AA$4,$A188)</f>
        <v>#NAME?</v>
      </c>
      <c r="AB188" s="377" t="e">
        <f ca="1">_xll.RiskPercentile(AB$4,$A188)</f>
        <v>#NAME?</v>
      </c>
      <c r="AC188" s="377" t="e">
        <f ca="1">_xll.RiskPercentile(AC$4,$A188)</f>
        <v>#NAME?</v>
      </c>
    </row>
    <row r="189" spans="1:29" x14ac:dyDescent="0.25">
      <c r="A189" s="376">
        <v>0.87000000000000066</v>
      </c>
      <c r="C189" s="377" t="e">
        <f ca="1">_xll.RiskPercentile(C$4,$A189)</f>
        <v>#NAME?</v>
      </c>
      <c r="D189" s="377" t="e">
        <f ca="1">_xll.RiskPercentile(D$4,$A189)</f>
        <v>#NAME?</v>
      </c>
      <c r="E189" s="377" t="e">
        <f ca="1">_xll.RiskPercentile(E$4,$A189)</f>
        <v>#NAME?</v>
      </c>
      <c r="F189" s="377" t="e">
        <f ca="1">_xll.RiskPercentile(F$4,$A189)</f>
        <v>#NAME?</v>
      </c>
      <c r="G189" s="377" t="e">
        <f ca="1">_xll.RiskPercentile(G$4,$A189)</f>
        <v>#NAME?</v>
      </c>
      <c r="H189" s="377" t="e">
        <f ca="1">_xll.RiskPercentile(H$4,$A189)</f>
        <v>#NAME?</v>
      </c>
      <c r="I189" s="377" t="e">
        <f ca="1">_xll.RiskPercentile(I$4,$A189)</f>
        <v>#NAME?</v>
      </c>
      <c r="J189" s="377" t="e">
        <f ca="1">_xll.RiskPercentile(J$4,$A189)</f>
        <v>#NAME?</v>
      </c>
      <c r="K189" s="377" t="e">
        <f ca="1">_xll.RiskPercentile(K$4,$A189)</f>
        <v>#NAME?</v>
      </c>
      <c r="L189" s="377" t="e">
        <f ca="1">_xll.RiskPercentile(L$4,$A189)</f>
        <v>#NAME?</v>
      </c>
      <c r="M189" s="377" t="e">
        <f ca="1">_xll.RiskPercentile(M$4,$A189)</f>
        <v>#NAME?</v>
      </c>
      <c r="N189" s="377" t="e">
        <f ca="1">_xll.RiskPercentile(N$4,$A189)</f>
        <v>#NAME?</v>
      </c>
      <c r="O189" s="377" t="e">
        <f ca="1">_xll.RiskPercentile(O$4,$A189)</f>
        <v>#NAME?</v>
      </c>
      <c r="P189" s="377" t="e">
        <f ca="1">_xll.RiskPercentile(P$4,$A189)</f>
        <v>#NAME?</v>
      </c>
      <c r="Q189" s="377" t="e">
        <f ca="1">_xll.RiskPercentile(Q$4,$A189)</f>
        <v>#NAME?</v>
      </c>
      <c r="R189" s="377" t="e">
        <f ca="1">_xll.RiskPercentile(R$4,$A189)</f>
        <v>#NAME?</v>
      </c>
      <c r="S189" s="377" t="e">
        <f ca="1">_xll.RiskPercentile(S$4,$A189)</f>
        <v>#NAME?</v>
      </c>
      <c r="T189" s="377" t="e">
        <f ca="1">_xll.RiskPercentile(T$4,$A189)</f>
        <v>#NAME?</v>
      </c>
      <c r="U189" s="377" t="e">
        <f ca="1">_xll.RiskPercentile(U$4,$A189)</f>
        <v>#NAME?</v>
      </c>
      <c r="V189" s="377" t="e">
        <f ca="1">_xll.RiskPercentile(V$4,$A189)</f>
        <v>#NAME?</v>
      </c>
      <c r="W189" s="377" t="e">
        <f ca="1">_xll.RiskPercentile(W$4,$A189)</f>
        <v>#NAME?</v>
      </c>
      <c r="X189" s="377" t="e">
        <f ca="1">_xll.RiskPercentile(X$4,$A189)</f>
        <v>#NAME?</v>
      </c>
      <c r="Y189" s="377" t="e">
        <f ca="1">_xll.RiskPercentile(Y$4,$A189)</f>
        <v>#NAME?</v>
      </c>
      <c r="Z189" s="377" t="e">
        <f ca="1">_xll.RiskPercentile(Z$4,$A189)</f>
        <v>#NAME?</v>
      </c>
      <c r="AA189" s="377" t="e">
        <f ca="1">_xll.RiskPercentile(AA$4,$A189)</f>
        <v>#NAME?</v>
      </c>
      <c r="AB189" s="377" t="e">
        <f ca="1">_xll.RiskPercentile(AB$4,$A189)</f>
        <v>#NAME?</v>
      </c>
      <c r="AC189" s="377" t="e">
        <f ca="1">_xll.RiskPercentile(AC$4,$A189)</f>
        <v>#NAME?</v>
      </c>
    </row>
    <row r="190" spans="1:29" x14ac:dyDescent="0.25">
      <c r="A190" s="376">
        <v>0.87500000000000067</v>
      </c>
      <c r="C190" s="377" t="e">
        <f ca="1">_xll.RiskPercentile(C$4,$A190)</f>
        <v>#NAME?</v>
      </c>
      <c r="D190" s="377" t="e">
        <f ca="1">_xll.RiskPercentile(D$4,$A190)</f>
        <v>#NAME?</v>
      </c>
      <c r="E190" s="377" t="e">
        <f ca="1">_xll.RiskPercentile(E$4,$A190)</f>
        <v>#NAME?</v>
      </c>
      <c r="F190" s="377" t="e">
        <f ca="1">_xll.RiskPercentile(F$4,$A190)</f>
        <v>#NAME?</v>
      </c>
      <c r="G190" s="377" t="e">
        <f ca="1">_xll.RiskPercentile(G$4,$A190)</f>
        <v>#NAME?</v>
      </c>
      <c r="H190" s="377" t="e">
        <f ca="1">_xll.RiskPercentile(H$4,$A190)</f>
        <v>#NAME?</v>
      </c>
      <c r="I190" s="377" t="e">
        <f ca="1">_xll.RiskPercentile(I$4,$A190)</f>
        <v>#NAME?</v>
      </c>
      <c r="J190" s="377" t="e">
        <f ca="1">_xll.RiskPercentile(J$4,$A190)</f>
        <v>#NAME?</v>
      </c>
      <c r="K190" s="377" t="e">
        <f ca="1">_xll.RiskPercentile(K$4,$A190)</f>
        <v>#NAME?</v>
      </c>
      <c r="L190" s="377" t="e">
        <f ca="1">_xll.RiskPercentile(L$4,$A190)</f>
        <v>#NAME?</v>
      </c>
      <c r="M190" s="377" t="e">
        <f ca="1">_xll.RiskPercentile(M$4,$A190)</f>
        <v>#NAME?</v>
      </c>
      <c r="N190" s="377" t="e">
        <f ca="1">_xll.RiskPercentile(N$4,$A190)</f>
        <v>#NAME?</v>
      </c>
      <c r="O190" s="377" t="e">
        <f ca="1">_xll.RiskPercentile(O$4,$A190)</f>
        <v>#NAME?</v>
      </c>
      <c r="P190" s="377" t="e">
        <f ca="1">_xll.RiskPercentile(P$4,$A190)</f>
        <v>#NAME?</v>
      </c>
      <c r="Q190" s="377" t="e">
        <f ca="1">_xll.RiskPercentile(Q$4,$A190)</f>
        <v>#NAME?</v>
      </c>
      <c r="R190" s="377" t="e">
        <f ca="1">_xll.RiskPercentile(R$4,$A190)</f>
        <v>#NAME?</v>
      </c>
      <c r="S190" s="377" t="e">
        <f ca="1">_xll.RiskPercentile(S$4,$A190)</f>
        <v>#NAME?</v>
      </c>
      <c r="T190" s="377" t="e">
        <f ca="1">_xll.RiskPercentile(T$4,$A190)</f>
        <v>#NAME?</v>
      </c>
      <c r="U190" s="377" t="e">
        <f ca="1">_xll.RiskPercentile(U$4,$A190)</f>
        <v>#NAME?</v>
      </c>
      <c r="V190" s="377" t="e">
        <f ca="1">_xll.RiskPercentile(V$4,$A190)</f>
        <v>#NAME?</v>
      </c>
      <c r="W190" s="377" t="e">
        <f ca="1">_xll.RiskPercentile(W$4,$A190)</f>
        <v>#NAME?</v>
      </c>
      <c r="X190" s="377" t="e">
        <f ca="1">_xll.RiskPercentile(X$4,$A190)</f>
        <v>#NAME?</v>
      </c>
      <c r="Y190" s="377" t="e">
        <f ca="1">_xll.RiskPercentile(Y$4,$A190)</f>
        <v>#NAME?</v>
      </c>
      <c r="Z190" s="377" t="e">
        <f ca="1">_xll.RiskPercentile(Z$4,$A190)</f>
        <v>#NAME?</v>
      </c>
      <c r="AA190" s="377" t="e">
        <f ca="1">_xll.RiskPercentile(AA$4,$A190)</f>
        <v>#NAME?</v>
      </c>
      <c r="AB190" s="377" t="e">
        <f ca="1">_xll.RiskPercentile(AB$4,$A190)</f>
        <v>#NAME?</v>
      </c>
      <c r="AC190" s="377" t="e">
        <f ca="1">_xll.RiskPercentile(AC$4,$A190)</f>
        <v>#NAME?</v>
      </c>
    </row>
    <row r="191" spans="1:29" x14ac:dyDescent="0.25">
      <c r="A191" s="376">
        <v>0.88000000000000067</v>
      </c>
      <c r="C191" s="377" t="e">
        <f ca="1">_xll.RiskPercentile(C$4,$A191)</f>
        <v>#NAME?</v>
      </c>
      <c r="D191" s="377" t="e">
        <f ca="1">_xll.RiskPercentile(D$4,$A191)</f>
        <v>#NAME?</v>
      </c>
      <c r="E191" s="377" t="e">
        <f ca="1">_xll.RiskPercentile(E$4,$A191)</f>
        <v>#NAME?</v>
      </c>
      <c r="F191" s="377" t="e">
        <f ca="1">_xll.RiskPercentile(F$4,$A191)</f>
        <v>#NAME?</v>
      </c>
      <c r="G191" s="377" t="e">
        <f ca="1">_xll.RiskPercentile(G$4,$A191)</f>
        <v>#NAME?</v>
      </c>
      <c r="H191" s="377" t="e">
        <f ca="1">_xll.RiskPercentile(H$4,$A191)</f>
        <v>#NAME?</v>
      </c>
      <c r="I191" s="377" t="e">
        <f ca="1">_xll.RiskPercentile(I$4,$A191)</f>
        <v>#NAME?</v>
      </c>
      <c r="J191" s="377" t="e">
        <f ca="1">_xll.RiskPercentile(J$4,$A191)</f>
        <v>#NAME?</v>
      </c>
      <c r="K191" s="377" t="e">
        <f ca="1">_xll.RiskPercentile(K$4,$A191)</f>
        <v>#NAME?</v>
      </c>
      <c r="L191" s="377" t="e">
        <f ca="1">_xll.RiskPercentile(L$4,$A191)</f>
        <v>#NAME?</v>
      </c>
      <c r="M191" s="377" t="e">
        <f ca="1">_xll.RiskPercentile(M$4,$A191)</f>
        <v>#NAME?</v>
      </c>
      <c r="N191" s="377" t="e">
        <f ca="1">_xll.RiskPercentile(N$4,$A191)</f>
        <v>#NAME?</v>
      </c>
      <c r="O191" s="377" t="e">
        <f ca="1">_xll.RiskPercentile(O$4,$A191)</f>
        <v>#NAME?</v>
      </c>
      <c r="P191" s="377" t="e">
        <f ca="1">_xll.RiskPercentile(P$4,$A191)</f>
        <v>#NAME?</v>
      </c>
      <c r="Q191" s="377" t="e">
        <f ca="1">_xll.RiskPercentile(Q$4,$A191)</f>
        <v>#NAME?</v>
      </c>
      <c r="R191" s="377" t="e">
        <f ca="1">_xll.RiskPercentile(R$4,$A191)</f>
        <v>#NAME?</v>
      </c>
      <c r="S191" s="377" t="e">
        <f ca="1">_xll.RiskPercentile(S$4,$A191)</f>
        <v>#NAME?</v>
      </c>
      <c r="T191" s="377" t="e">
        <f ca="1">_xll.RiskPercentile(T$4,$A191)</f>
        <v>#NAME?</v>
      </c>
      <c r="U191" s="377" t="e">
        <f ca="1">_xll.RiskPercentile(U$4,$A191)</f>
        <v>#NAME?</v>
      </c>
      <c r="V191" s="377" t="e">
        <f ca="1">_xll.RiskPercentile(V$4,$A191)</f>
        <v>#NAME?</v>
      </c>
      <c r="W191" s="377" t="e">
        <f ca="1">_xll.RiskPercentile(W$4,$A191)</f>
        <v>#NAME?</v>
      </c>
      <c r="X191" s="377" t="e">
        <f ca="1">_xll.RiskPercentile(X$4,$A191)</f>
        <v>#NAME?</v>
      </c>
      <c r="Y191" s="377" t="e">
        <f ca="1">_xll.RiskPercentile(Y$4,$A191)</f>
        <v>#NAME?</v>
      </c>
      <c r="Z191" s="377" t="e">
        <f ca="1">_xll.RiskPercentile(Z$4,$A191)</f>
        <v>#NAME?</v>
      </c>
      <c r="AA191" s="377" t="e">
        <f ca="1">_xll.RiskPercentile(AA$4,$A191)</f>
        <v>#NAME?</v>
      </c>
      <c r="AB191" s="377" t="e">
        <f ca="1">_xll.RiskPercentile(AB$4,$A191)</f>
        <v>#NAME?</v>
      </c>
      <c r="AC191" s="377" t="e">
        <f ca="1">_xll.RiskPercentile(AC$4,$A191)</f>
        <v>#NAME?</v>
      </c>
    </row>
    <row r="192" spans="1:29" x14ac:dyDescent="0.25">
      <c r="A192" s="376">
        <v>0.88500000000000068</v>
      </c>
      <c r="C192" s="377" t="e">
        <f ca="1">_xll.RiskPercentile(C$4,$A192)</f>
        <v>#NAME?</v>
      </c>
      <c r="D192" s="377" t="e">
        <f ca="1">_xll.RiskPercentile(D$4,$A192)</f>
        <v>#NAME?</v>
      </c>
      <c r="E192" s="377" t="e">
        <f ca="1">_xll.RiskPercentile(E$4,$A192)</f>
        <v>#NAME?</v>
      </c>
      <c r="F192" s="377" t="e">
        <f ca="1">_xll.RiskPercentile(F$4,$A192)</f>
        <v>#NAME?</v>
      </c>
      <c r="G192" s="377" t="e">
        <f ca="1">_xll.RiskPercentile(G$4,$A192)</f>
        <v>#NAME?</v>
      </c>
      <c r="H192" s="377" t="e">
        <f ca="1">_xll.RiskPercentile(H$4,$A192)</f>
        <v>#NAME?</v>
      </c>
      <c r="I192" s="377" t="e">
        <f ca="1">_xll.RiskPercentile(I$4,$A192)</f>
        <v>#NAME?</v>
      </c>
      <c r="J192" s="377" t="e">
        <f ca="1">_xll.RiskPercentile(J$4,$A192)</f>
        <v>#NAME?</v>
      </c>
      <c r="K192" s="377" t="e">
        <f ca="1">_xll.RiskPercentile(K$4,$A192)</f>
        <v>#NAME?</v>
      </c>
      <c r="L192" s="377" t="e">
        <f ca="1">_xll.RiskPercentile(L$4,$A192)</f>
        <v>#NAME?</v>
      </c>
      <c r="M192" s="377" t="e">
        <f ca="1">_xll.RiskPercentile(M$4,$A192)</f>
        <v>#NAME?</v>
      </c>
      <c r="N192" s="377" t="e">
        <f ca="1">_xll.RiskPercentile(N$4,$A192)</f>
        <v>#NAME?</v>
      </c>
      <c r="O192" s="377" t="e">
        <f ca="1">_xll.RiskPercentile(O$4,$A192)</f>
        <v>#NAME?</v>
      </c>
      <c r="P192" s="377" t="e">
        <f ca="1">_xll.RiskPercentile(P$4,$A192)</f>
        <v>#NAME?</v>
      </c>
      <c r="Q192" s="377" t="e">
        <f ca="1">_xll.RiskPercentile(Q$4,$A192)</f>
        <v>#NAME?</v>
      </c>
      <c r="R192" s="377" t="e">
        <f ca="1">_xll.RiskPercentile(R$4,$A192)</f>
        <v>#NAME?</v>
      </c>
      <c r="S192" s="377" t="e">
        <f ca="1">_xll.RiskPercentile(S$4,$A192)</f>
        <v>#NAME?</v>
      </c>
      <c r="T192" s="377" t="e">
        <f ca="1">_xll.RiskPercentile(T$4,$A192)</f>
        <v>#NAME?</v>
      </c>
      <c r="U192" s="377" t="e">
        <f ca="1">_xll.RiskPercentile(U$4,$A192)</f>
        <v>#NAME?</v>
      </c>
      <c r="V192" s="377" t="e">
        <f ca="1">_xll.RiskPercentile(V$4,$A192)</f>
        <v>#NAME?</v>
      </c>
      <c r="W192" s="377" t="e">
        <f ca="1">_xll.RiskPercentile(W$4,$A192)</f>
        <v>#NAME?</v>
      </c>
      <c r="X192" s="377" t="e">
        <f ca="1">_xll.RiskPercentile(X$4,$A192)</f>
        <v>#NAME?</v>
      </c>
      <c r="Y192" s="377" t="e">
        <f ca="1">_xll.RiskPercentile(Y$4,$A192)</f>
        <v>#NAME?</v>
      </c>
      <c r="Z192" s="377" t="e">
        <f ca="1">_xll.RiskPercentile(Z$4,$A192)</f>
        <v>#NAME?</v>
      </c>
      <c r="AA192" s="377" t="e">
        <f ca="1">_xll.RiskPercentile(AA$4,$A192)</f>
        <v>#NAME?</v>
      </c>
      <c r="AB192" s="377" t="e">
        <f ca="1">_xll.RiskPercentile(AB$4,$A192)</f>
        <v>#NAME?</v>
      </c>
      <c r="AC192" s="377" t="e">
        <f ca="1">_xll.RiskPercentile(AC$4,$A192)</f>
        <v>#NAME?</v>
      </c>
    </row>
    <row r="193" spans="1:29" x14ac:dyDescent="0.25">
      <c r="A193" s="376">
        <v>0.89000000000000068</v>
      </c>
      <c r="C193" s="377" t="e">
        <f ca="1">_xll.RiskPercentile(C$4,$A193)</f>
        <v>#NAME?</v>
      </c>
      <c r="D193" s="377" t="e">
        <f ca="1">_xll.RiskPercentile(D$4,$A193)</f>
        <v>#NAME?</v>
      </c>
      <c r="E193" s="377" t="e">
        <f ca="1">_xll.RiskPercentile(E$4,$A193)</f>
        <v>#NAME?</v>
      </c>
      <c r="F193" s="377" t="e">
        <f ca="1">_xll.RiskPercentile(F$4,$A193)</f>
        <v>#NAME?</v>
      </c>
      <c r="G193" s="377" t="e">
        <f ca="1">_xll.RiskPercentile(G$4,$A193)</f>
        <v>#NAME?</v>
      </c>
      <c r="H193" s="377" t="e">
        <f ca="1">_xll.RiskPercentile(H$4,$A193)</f>
        <v>#NAME?</v>
      </c>
      <c r="I193" s="377" t="e">
        <f ca="1">_xll.RiskPercentile(I$4,$A193)</f>
        <v>#NAME?</v>
      </c>
      <c r="J193" s="377" t="e">
        <f ca="1">_xll.RiskPercentile(J$4,$A193)</f>
        <v>#NAME?</v>
      </c>
      <c r="K193" s="377" t="e">
        <f ca="1">_xll.RiskPercentile(K$4,$A193)</f>
        <v>#NAME?</v>
      </c>
      <c r="L193" s="377" t="e">
        <f ca="1">_xll.RiskPercentile(L$4,$A193)</f>
        <v>#NAME?</v>
      </c>
      <c r="M193" s="377" t="e">
        <f ca="1">_xll.RiskPercentile(M$4,$A193)</f>
        <v>#NAME?</v>
      </c>
      <c r="N193" s="377" t="e">
        <f ca="1">_xll.RiskPercentile(N$4,$A193)</f>
        <v>#NAME?</v>
      </c>
      <c r="O193" s="377" t="e">
        <f ca="1">_xll.RiskPercentile(O$4,$A193)</f>
        <v>#NAME?</v>
      </c>
      <c r="P193" s="377" t="e">
        <f ca="1">_xll.RiskPercentile(P$4,$A193)</f>
        <v>#NAME?</v>
      </c>
      <c r="Q193" s="377" t="e">
        <f ca="1">_xll.RiskPercentile(Q$4,$A193)</f>
        <v>#NAME?</v>
      </c>
      <c r="R193" s="377" t="e">
        <f ca="1">_xll.RiskPercentile(R$4,$A193)</f>
        <v>#NAME?</v>
      </c>
      <c r="S193" s="377" t="e">
        <f ca="1">_xll.RiskPercentile(S$4,$A193)</f>
        <v>#NAME?</v>
      </c>
      <c r="T193" s="377" t="e">
        <f ca="1">_xll.RiskPercentile(T$4,$A193)</f>
        <v>#NAME?</v>
      </c>
      <c r="U193" s="377" t="e">
        <f ca="1">_xll.RiskPercentile(U$4,$A193)</f>
        <v>#NAME?</v>
      </c>
      <c r="V193" s="377" t="e">
        <f ca="1">_xll.RiskPercentile(V$4,$A193)</f>
        <v>#NAME?</v>
      </c>
      <c r="W193" s="377" t="e">
        <f ca="1">_xll.RiskPercentile(W$4,$A193)</f>
        <v>#NAME?</v>
      </c>
      <c r="X193" s="377" t="e">
        <f ca="1">_xll.RiskPercentile(X$4,$A193)</f>
        <v>#NAME?</v>
      </c>
      <c r="Y193" s="377" t="e">
        <f ca="1">_xll.RiskPercentile(Y$4,$A193)</f>
        <v>#NAME?</v>
      </c>
      <c r="Z193" s="377" t="e">
        <f ca="1">_xll.RiskPercentile(Z$4,$A193)</f>
        <v>#NAME?</v>
      </c>
      <c r="AA193" s="377" t="e">
        <f ca="1">_xll.RiskPercentile(AA$4,$A193)</f>
        <v>#NAME?</v>
      </c>
      <c r="AB193" s="377" t="e">
        <f ca="1">_xll.RiskPercentile(AB$4,$A193)</f>
        <v>#NAME?</v>
      </c>
      <c r="AC193" s="377" t="e">
        <f ca="1">_xll.RiskPercentile(AC$4,$A193)</f>
        <v>#NAME?</v>
      </c>
    </row>
    <row r="194" spans="1:29" x14ac:dyDescent="0.25">
      <c r="A194" s="376">
        <v>0.89500000000000068</v>
      </c>
      <c r="C194" s="377" t="e">
        <f ca="1">_xll.RiskPercentile(C$4,$A194)</f>
        <v>#NAME?</v>
      </c>
      <c r="D194" s="377" t="e">
        <f ca="1">_xll.RiskPercentile(D$4,$A194)</f>
        <v>#NAME?</v>
      </c>
      <c r="E194" s="377" t="e">
        <f ca="1">_xll.RiskPercentile(E$4,$A194)</f>
        <v>#NAME?</v>
      </c>
      <c r="F194" s="377" t="e">
        <f ca="1">_xll.RiskPercentile(F$4,$A194)</f>
        <v>#NAME?</v>
      </c>
      <c r="G194" s="377" t="e">
        <f ca="1">_xll.RiskPercentile(G$4,$A194)</f>
        <v>#NAME?</v>
      </c>
      <c r="H194" s="377" t="e">
        <f ca="1">_xll.RiskPercentile(H$4,$A194)</f>
        <v>#NAME?</v>
      </c>
      <c r="I194" s="377" t="e">
        <f ca="1">_xll.RiskPercentile(I$4,$A194)</f>
        <v>#NAME?</v>
      </c>
      <c r="J194" s="377" t="e">
        <f ca="1">_xll.RiskPercentile(J$4,$A194)</f>
        <v>#NAME?</v>
      </c>
      <c r="K194" s="377" t="e">
        <f ca="1">_xll.RiskPercentile(K$4,$A194)</f>
        <v>#NAME?</v>
      </c>
      <c r="L194" s="377" t="e">
        <f ca="1">_xll.RiskPercentile(L$4,$A194)</f>
        <v>#NAME?</v>
      </c>
      <c r="M194" s="377" t="e">
        <f ca="1">_xll.RiskPercentile(M$4,$A194)</f>
        <v>#NAME?</v>
      </c>
      <c r="N194" s="377" t="e">
        <f ca="1">_xll.RiskPercentile(N$4,$A194)</f>
        <v>#NAME?</v>
      </c>
      <c r="O194" s="377" t="e">
        <f ca="1">_xll.RiskPercentile(O$4,$A194)</f>
        <v>#NAME?</v>
      </c>
      <c r="P194" s="377" t="e">
        <f ca="1">_xll.RiskPercentile(P$4,$A194)</f>
        <v>#NAME?</v>
      </c>
      <c r="Q194" s="377" t="e">
        <f ca="1">_xll.RiskPercentile(Q$4,$A194)</f>
        <v>#NAME?</v>
      </c>
      <c r="R194" s="377" t="e">
        <f ca="1">_xll.RiskPercentile(R$4,$A194)</f>
        <v>#NAME?</v>
      </c>
      <c r="S194" s="377" t="e">
        <f ca="1">_xll.RiskPercentile(S$4,$A194)</f>
        <v>#NAME?</v>
      </c>
      <c r="T194" s="377" t="e">
        <f ca="1">_xll.RiskPercentile(T$4,$A194)</f>
        <v>#NAME?</v>
      </c>
      <c r="U194" s="377" t="e">
        <f ca="1">_xll.RiskPercentile(U$4,$A194)</f>
        <v>#NAME?</v>
      </c>
      <c r="V194" s="377" t="e">
        <f ca="1">_xll.RiskPercentile(V$4,$A194)</f>
        <v>#NAME?</v>
      </c>
      <c r="W194" s="377" t="e">
        <f ca="1">_xll.RiskPercentile(W$4,$A194)</f>
        <v>#NAME?</v>
      </c>
      <c r="X194" s="377" t="e">
        <f ca="1">_xll.RiskPercentile(X$4,$A194)</f>
        <v>#NAME?</v>
      </c>
      <c r="Y194" s="377" t="e">
        <f ca="1">_xll.RiskPercentile(Y$4,$A194)</f>
        <v>#NAME?</v>
      </c>
      <c r="Z194" s="377" t="e">
        <f ca="1">_xll.RiskPercentile(Z$4,$A194)</f>
        <v>#NAME?</v>
      </c>
      <c r="AA194" s="377" t="e">
        <f ca="1">_xll.RiskPercentile(AA$4,$A194)</f>
        <v>#NAME?</v>
      </c>
      <c r="AB194" s="377" t="e">
        <f ca="1">_xll.RiskPercentile(AB$4,$A194)</f>
        <v>#NAME?</v>
      </c>
      <c r="AC194" s="377" t="e">
        <f ca="1">_xll.RiskPercentile(AC$4,$A194)</f>
        <v>#NAME?</v>
      </c>
    </row>
    <row r="195" spans="1:29" x14ac:dyDescent="0.25">
      <c r="A195" s="376">
        <v>0.90000000000000069</v>
      </c>
      <c r="C195" s="377" t="e">
        <f ca="1">_xll.RiskPercentile(C$4,$A195)</f>
        <v>#NAME?</v>
      </c>
      <c r="D195" s="377" t="e">
        <f ca="1">_xll.RiskPercentile(D$4,$A195)</f>
        <v>#NAME?</v>
      </c>
      <c r="E195" s="377" t="e">
        <f ca="1">_xll.RiskPercentile(E$4,$A195)</f>
        <v>#NAME?</v>
      </c>
      <c r="F195" s="377" t="e">
        <f ca="1">_xll.RiskPercentile(F$4,$A195)</f>
        <v>#NAME?</v>
      </c>
      <c r="G195" s="377" t="e">
        <f ca="1">_xll.RiskPercentile(G$4,$A195)</f>
        <v>#NAME?</v>
      </c>
      <c r="H195" s="377" t="e">
        <f ca="1">_xll.RiskPercentile(H$4,$A195)</f>
        <v>#NAME?</v>
      </c>
      <c r="I195" s="377" t="e">
        <f ca="1">_xll.RiskPercentile(I$4,$A195)</f>
        <v>#NAME?</v>
      </c>
      <c r="J195" s="377" t="e">
        <f ca="1">_xll.RiskPercentile(J$4,$A195)</f>
        <v>#NAME?</v>
      </c>
      <c r="K195" s="377" t="e">
        <f ca="1">_xll.RiskPercentile(K$4,$A195)</f>
        <v>#NAME?</v>
      </c>
      <c r="L195" s="377" t="e">
        <f ca="1">_xll.RiskPercentile(L$4,$A195)</f>
        <v>#NAME?</v>
      </c>
      <c r="M195" s="377" t="e">
        <f ca="1">_xll.RiskPercentile(M$4,$A195)</f>
        <v>#NAME?</v>
      </c>
      <c r="N195" s="377" t="e">
        <f ca="1">_xll.RiskPercentile(N$4,$A195)</f>
        <v>#NAME?</v>
      </c>
      <c r="O195" s="377" t="e">
        <f ca="1">_xll.RiskPercentile(O$4,$A195)</f>
        <v>#NAME?</v>
      </c>
      <c r="P195" s="377" t="e">
        <f ca="1">_xll.RiskPercentile(P$4,$A195)</f>
        <v>#NAME?</v>
      </c>
      <c r="Q195" s="377" t="e">
        <f ca="1">_xll.RiskPercentile(Q$4,$A195)</f>
        <v>#NAME?</v>
      </c>
      <c r="R195" s="377" t="e">
        <f ca="1">_xll.RiskPercentile(R$4,$A195)</f>
        <v>#NAME?</v>
      </c>
      <c r="S195" s="377" t="e">
        <f ca="1">_xll.RiskPercentile(S$4,$A195)</f>
        <v>#NAME?</v>
      </c>
      <c r="T195" s="377" t="e">
        <f ca="1">_xll.RiskPercentile(T$4,$A195)</f>
        <v>#NAME?</v>
      </c>
      <c r="U195" s="377" t="e">
        <f ca="1">_xll.RiskPercentile(U$4,$A195)</f>
        <v>#NAME?</v>
      </c>
      <c r="V195" s="377" t="e">
        <f ca="1">_xll.RiskPercentile(V$4,$A195)</f>
        <v>#NAME?</v>
      </c>
      <c r="W195" s="377" t="e">
        <f ca="1">_xll.RiskPercentile(W$4,$A195)</f>
        <v>#NAME?</v>
      </c>
      <c r="X195" s="377" t="e">
        <f ca="1">_xll.RiskPercentile(X$4,$A195)</f>
        <v>#NAME?</v>
      </c>
      <c r="Y195" s="377" t="e">
        <f ca="1">_xll.RiskPercentile(Y$4,$A195)</f>
        <v>#NAME?</v>
      </c>
      <c r="Z195" s="377" t="e">
        <f ca="1">_xll.RiskPercentile(Z$4,$A195)</f>
        <v>#NAME?</v>
      </c>
      <c r="AA195" s="377" t="e">
        <f ca="1">_xll.RiskPercentile(AA$4,$A195)</f>
        <v>#NAME?</v>
      </c>
      <c r="AB195" s="377" t="e">
        <f ca="1">_xll.RiskPercentile(AB$4,$A195)</f>
        <v>#NAME?</v>
      </c>
      <c r="AC195" s="377" t="e">
        <f ca="1">_xll.RiskPercentile(AC$4,$A195)</f>
        <v>#NAME?</v>
      </c>
    </row>
    <row r="196" spans="1:29" x14ac:dyDescent="0.25">
      <c r="A196" s="376">
        <v>0.90500000000000069</v>
      </c>
      <c r="C196" s="377" t="e">
        <f ca="1">_xll.RiskPercentile(C$4,$A196)</f>
        <v>#NAME?</v>
      </c>
      <c r="D196" s="377" t="e">
        <f ca="1">_xll.RiskPercentile(D$4,$A196)</f>
        <v>#NAME?</v>
      </c>
      <c r="E196" s="377" t="e">
        <f ca="1">_xll.RiskPercentile(E$4,$A196)</f>
        <v>#NAME?</v>
      </c>
      <c r="F196" s="377" t="e">
        <f ca="1">_xll.RiskPercentile(F$4,$A196)</f>
        <v>#NAME?</v>
      </c>
      <c r="G196" s="377" t="e">
        <f ca="1">_xll.RiskPercentile(G$4,$A196)</f>
        <v>#NAME?</v>
      </c>
      <c r="H196" s="377" t="e">
        <f ca="1">_xll.RiskPercentile(H$4,$A196)</f>
        <v>#NAME?</v>
      </c>
      <c r="I196" s="377" t="e">
        <f ca="1">_xll.RiskPercentile(I$4,$A196)</f>
        <v>#NAME?</v>
      </c>
      <c r="J196" s="377" t="e">
        <f ca="1">_xll.RiskPercentile(J$4,$A196)</f>
        <v>#NAME?</v>
      </c>
      <c r="K196" s="377" t="e">
        <f ca="1">_xll.RiskPercentile(K$4,$A196)</f>
        <v>#NAME?</v>
      </c>
      <c r="L196" s="377" t="e">
        <f ca="1">_xll.RiskPercentile(L$4,$A196)</f>
        <v>#NAME?</v>
      </c>
      <c r="M196" s="377" t="e">
        <f ca="1">_xll.RiskPercentile(M$4,$A196)</f>
        <v>#NAME?</v>
      </c>
      <c r="N196" s="377" t="e">
        <f ca="1">_xll.RiskPercentile(N$4,$A196)</f>
        <v>#NAME?</v>
      </c>
      <c r="O196" s="377" t="e">
        <f ca="1">_xll.RiskPercentile(O$4,$A196)</f>
        <v>#NAME?</v>
      </c>
      <c r="P196" s="377" t="e">
        <f ca="1">_xll.RiskPercentile(P$4,$A196)</f>
        <v>#NAME?</v>
      </c>
      <c r="Q196" s="377" t="e">
        <f ca="1">_xll.RiskPercentile(Q$4,$A196)</f>
        <v>#NAME?</v>
      </c>
      <c r="R196" s="377" t="e">
        <f ca="1">_xll.RiskPercentile(R$4,$A196)</f>
        <v>#NAME?</v>
      </c>
      <c r="S196" s="377" t="e">
        <f ca="1">_xll.RiskPercentile(S$4,$A196)</f>
        <v>#NAME?</v>
      </c>
      <c r="T196" s="377" t="e">
        <f ca="1">_xll.RiskPercentile(T$4,$A196)</f>
        <v>#NAME?</v>
      </c>
      <c r="U196" s="377" t="e">
        <f ca="1">_xll.RiskPercentile(U$4,$A196)</f>
        <v>#NAME?</v>
      </c>
      <c r="V196" s="377" t="e">
        <f ca="1">_xll.RiskPercentile(V$4,$A196)</f>
        <v>#NAME?</v>
      </c>
      <c r="W196" s="377" t="e">
        <f ca="1">_xll.RiskPercentile(W$4,$A196)</f>
        <v>#NAME?</v>
      </c>
      <c r="X196" s="377" t="e">
        <f ca="1">_xll.RiskPercentile(X$4,$A196)</f>
        <v>#NAME?</v>
      </c>
      <c r="Y196" s="377" t="e">
        <f ca="1">_xll.RiskPercentile(Y$4,$A196)</f>
        <v>#NAME?</v>
      </c>
      <c r="Z196" s="377" t="e">
        <f ca="1">_xll.RiskPercentile(Z$4,$A196)</f>
        <v>#NAME?</v>
      </c>
      <c r="AA196" s="377" t="e">
        <f ca="1">_xll.RiskPercentile(AA$4,$A196)</f>
        <v>#NAME?</v>
      </c>
      <c r="AB196" s="377" t="e">
        <f ca="1">_xll.RiskPercentile(AB$4,$A196)</f>
        <v>#NAME?</v>
      </c>
      <c r="AC196" s="377" t="e">
        <f ca="1">_xll.RiskPercentile(AC$4,$A196)</f>
        <v>#NAME?</v>
      </c>
    </row>
    <row r="197" spans="1:29" x14ac:dyDescent="0.25">
      <c r="A197" s="376">
        <v>0.9100000000000007</v>
      </c>
      <c r="C197" s="377" t="e">
        <f ca="1">_xll.RiskPercentile(C$4,$A197)</f>
        <v>#NAME?</v>
      </c>
      <c r="D197" s="377" t="e">
        <f ca="1">_xll.RiskPercentile(D$4,$A197)</f>
        <v>#NAME?</v>
      </c>
      <c r="E197" s="377" t="e">
        <f ca="1">_xll.RiskPercentile(E$4,$A197)</f>
        <v>#NAME?</v>
      </c>
      <c r="F197" s="377" t="e">
        <f ca="1">_xll.RiskPercentile(F$4,$A197)</f>
        <v>#NAME?</v>
      </c>
      <c r="G197" s="377" t="e">
        <f ca="1">_xll.RiskPercentile(G$4,$A197)</f>
        <v>#NAME?</v>
      </c>
      <c r="H197" s="377" t="e">
        <f ca="1">_xll.RiskPercentile(H$4,$A197)</f>
        <v>#NAME?</v>
      </c>
      <c r="I197" s="377" t="e">
        <f ca="1">_xll.RiskPercentile(I$4,$A197)</f>
        <v>#NAME?</v>
      </c>
      <c r="J197" s="377" t="e">
        <f ca="1">_xll.RiskPercentile(J$4,$A197)</f>
        <v>#NAME?</v>
      </c>
      <c r="K197" s="377" t="e">
        <f ca="1">_xll.RiskPercentile(K$4,$A197)</f>
        <v>#NAME?</v>
      </c>
      <c r="L197" s="377" t="e">
        <f ca="1">_xll.RiskPercentile(L$4,$A197)</f>
        <v>#NAME?</v>
      </c>
      <c r="M197" s="377" t="e">
        <f ca="1">_xll.RiskPercentile(M$4,$A197)</f>
        <v>#NAME?</v>
      </c>
      <c r="N197" s="377" t="e">
        <f ca="1">_xll.RiskPercentile(N$4,$A197)</f>
        <v>#NAME?</v>
      </c>
      <c r="O197" s="377" t="e">
        <f ca="1">_xll.RiskPercentile(O$4,$A197)</f>
        <v>#NAME?</v>
      </c>
      <c r="P197" s="377" t="e">
        <f ca="1">_xll.RiskPercentile(P$4,$A197)</f>
        <v>#NAME?</v>
      </c>
      <c r="Q197" s="377" t="e">
        <f ca="1">_xll.RiskPercentile(Q$4,$A197)</f>
        <v>#NAME?</v>
      </c>
      <c r="R197" s="377" t="e">
        <f ca="1">_xll.RiskPercentile(R$4,$A197)</f>
        <v>#NAME?</v>
      </c>
      <c r="S197" s="377" t="e">
        <f ca="1">_xll.RiskPercentile(S$4,$A197)</f>
        <v>#NAME?</v>
      </c>
      <c r="T197" s="377" t="e">
        <f ca="1">_xll.RiskPercentile(T$4,$A197)</f>
        <v>#NAME?</v>
      </c>
      <c r="U197" s="377" t="e">
        <f ca="1">_xll.RiskPercentile(U$4,$A197)</f>
        <v>#NAME?</v>
      </c>
      <c r="V197" s="377" t="e">
        <f ca="1">_xll.RiskPercentile(V$4,$A197)</f>
        <v>#NAME?</v>
      </c>
      <c r="W197" s="377" t="e">
        <f ca="1">_xll.RiskPercentile(W$4,$A197)</f>
        <v>#NAME?</v>
      </c>
      <c r="X197" s="377" t="e">
        <f ca="1">_xll.RiskPercentile(X$4,$A197)</f>
        <v>#NAME?</v>
      </c>
      <c r="Y197" s="377" t="e">
        <f ca="1">_xll.RiskPercentile(Y$4,$A197)</f>
        <v>#NAME?</v>
      </c>
      <c r="Z197" s="377" t="e">
        <f ca="1">_xll.RiskPercentile(Z$4,$A197)</f>
        <v>#NAME?</v>
      </c>
      <c r="AA197" s="377" t="e">
        <f ca="1">_xll.RiskPercentile(AA$4,$A197)</f>
        <v>#NAME?</v>
      </c>
      <c r="AB197" s="377" t="e">
        <f ca="1">_xll.RiskPercentile(AB$4,$A197)</f>
        <v>#NAME?</v>
      </c>
      <c r="AC197" s="377" t="e">
        <f ca="1">_xll.RiskPercentile(AC$4,$A197)</f>
        <v>#NAME?</v>
      </c>
    </row>
    <row r="198" spans="1:29" x14ac:dyDescent="0.25">
      <c r="A198" s="376">
        <v>0.9150000000000007</v>
      </c>
      <c r="C198" s="377" t="e">
        <f ca="1">_xll.RiskPercentile(C$4,$A198)</f>
        <v>#NAME?</v>
      </c>
      <c r="D198" s="377" t="e">
        <f ca="1">_xll.RiskPercentile(D$4,$A198)</f>
        <v>#NAME?</v>
      </c>
      <c r="E198" s="377" t="e">
        <f ca="1">_xll.RiskPercentile(E$4,$A198)</f>
        <v>#NAME?</v>
      </c>
      <c r="F198" s="377" t="e">
        <f ca="1">_xll.RiskPercentile(F$4,$A198)</f>
        <v>#NAME?</v>
      </c>
      <c r="G198" s="377" t="e">
        <f ca="1">_xll.RiskPercentile(G$4,$A198)</f>
        <v>#NAME?</v>
      </c>
      <c r="H198" s="377" t="e">
        <f ca="1">_xll.RiskPercentile(H$4,$A198)</f>
        <v>#NAME?</v>
      </c>
      <c r="I198" s="377" t="e">
        <f ca="1">_xll.RiskPercentile(I$4,$A198)</f>
        <v>#NAME?</v>
      </c>
      <c r="J198" s="377" t="e">
        <f ca="1">_xll.RiskPercentile(J$4,$A198)</f>
        <v>#NAME?</v>
      </c>
      <c r="K198" s="377" t="e">
        <f ca="1">_xll.RiskPercentile(K$4,$A198)</f>
        <v>#NAME?</v>
      </c>
      <c r="L198" s="377" t="e">
        <f ca="1">_xll.RiskPercentile(L$4,$A198)</f>
        <v>#NAME?</v>
      </c>
      <c r="M198" s="377" t="e">
        <f ca="1">_xll.RiskPercentile(M$4,$A198)</f>
        <v>#NAME?</v>
      </c>
      <c r="N198" s="377" t="e">
        <f ca="1">_xll.RiskPercentile(N$4,$A198)</f>
        <v>#NAME?</v>
      </c>
      <c r="O198" s="377" t="e">
        <f ca="1">_xll.RiskPercentile(O$4,$A198)</f>
        <v>#NAME?</v>
      </c>
      <c r="P198" s="377" t="e">
        <f ca="1">_xll.RiskPercentile(P$4,$A198)</f>
        <v>#NAME?</v>
      </c>
      <c r="Q198" s="377" t="e">
        <f ca="1">_xll.RiskPercentile(Q$4,$A198)</f>
        <v>#NAME?</v>
      </c>
      <c r="R198" s="377" t="e">
        <f ca="1">_xll.RiskPercentile(R$4,$A198)</f>
        <v>#NAME?</v>
      </c>
      <c r="S198" s="377" t="e">
        <f ca="1">_xll.RiskPercentile(S$4,$A198)</f>
        <v>#NAME?</v>
      </c>
      <c r="T198" s="377" t="e">
        <f ca="1">_xll.RiskPercentile(T$4,$A198)</f>
        <v>#NAME?</v>
      </c>
      <c r="U198" s="377" t="e">
        <f ca="1">_xll.RiskPercentile(U$4,$A198)</f>
        <v>#NAME?</v>
      </c>
      <c r="V198" s="377" t="e">
        <f ca="1">_xll.RiskPercentile(V$4,$A198)</f>
        <v>#NAME?</v>
      </c>
      <c r="W198" s="377" t="e">
        <f ca="1">_xll.RiskPercentile(W$4,$A198)</f>
        <v>#NAME?</v>
      </c>
      <c r="X198" s="377" t="e">
        <f ca="1">_xll.RiskPercentile(X$4,$A198)</f>
        <v>#NAME?</v>
      </c>
      <c r="Y198" s="377" t="e">
        <f ca="1">_xll.RiskPercentile(Y$4,$A198)</f>
        <v>#NAME?</v>
      </c>
      <c r="Z198" s="377" t="e">
        <f ca="1">_xll.RiskPercentile(Z$4,$A198)</f>
        <v>#NAME?</v>
      </c>
      <c r="AA198" s="377" t="e">
        <f ca="1">_xll.RiskPercentile(AA$4,$A198)</f>
        <v>#NAME?</v>
      </c>
      <c r="AB198" s="377" t="e">
        <f ca="1">_xll.RiskPercentile(AB$4,$A198)</f>
        <v>#NAME?</v>
      </c>
      <c r="AC198" s="377" t="e">
        <f ca="1">_xll.RiskPercentile(AC$4,$A198)</f>
        <v>#NAME?</v>
      </c>
    </row>
    <row r="199" spans="1:29" x14ac:dyDescent="0.25">
      <c r="A199" s="376">
        <v>0.92000000000000071</v>
      </c>
      <c r="C199" s="377" t="e">
        <f ca="1">_xll.RiskPercentile(C$4,$A199)</f>
        <v>#NAME?</v>
      </c>
      <c r="D199" s="377" t="e">
        <f ca="1">_xll.RiskPercentile(D$4,$A199)</f>
        <v>#NAME?</v>
      </c>
      <c r="E199" s="377" t="e">
        <f ca="1">_xll.RiskPercentile(E$4,$A199)</f>
        <v>#NAME?</v>
      </c>
      <c r="F199" s="377" t="e">
        <f ca="1">_xll.RiskPercentile(F$4,$A199)</f>
        <v>#NAME?</v>
      </c>
      <c r="G199" s="377" t="e">
        <f ca="1">_xll.RiskPercentile(G$4,$A199)</f>
        <v>#NAME?</v>
      </c>
      <c r="H199" s="377" t="e">
        <f ca="1">_xll.RiskPercentile(H$4,$A199)</f>
        <v>#NAME?</v>
      </c>
      <c r="I199" s="377" t="e">
        <f ca="1">_xll.RiskPercentile(I$4,$A199)</f>
        <v>#NAME?</v>
      </c>
      <c r="J199" s="377" t="e">
        <f ca="1">_xll.RiskPercentile(J$4,$A199)</f>
        <v>#NAME?</v>
      </c>
      <c r="K199" s="377" t="e">
        <f ca="1">_xll.RiskPercentile(K$4,$A199)</f>
        <v>#NAME?</v>
      </c>
      <c r="L199" s="377" t="e">
        <f ca="1">_xll.RiskPercentile(L$4,$A199)</f>
        <v>#NAME?</v>
      </c>
      <c r="M199" s="377" t="e">
        <f ca="1">_xll.RiskPercentile(M$4,$A199)</f>
        <v>#NAME?</v>
      </c>
      <c r="N199" s="377" t="e">
        <f ca="1">_xll.RiskPercentile(N$4,$A199)</f>
        <v>#NAME?</v>
      </c>
      <c r="O199" s="377" t="e">
        <f ca="1">_xll.RiskPercentile(O$4,$A199)</f>
        <v>#NAME?</v>
      </c>
      <c r="P199" s="377" t="e">
        <f ca="1">_xll.RiskPercentile(P$4,$A199)</f>
        <v>#NAME?</v>
      </c>
      <c r="Q199" s="377" t="e">
        <f ca="1">_xll.RiskPercentile(Q$4,$A199)</f>
        <v>#NAME?</v>
      </c>
      <c r="R199" s="377" t="e">
        <f ca="1">_xll.RiskPercentile(R$4,$A199)</f>
        <v>#NAME?</v>
      </c>
      <c r="S199" s="377" t="e">
        <f ca="1">_xll.RiskPercentile(S$4,$A199)</f>
        <v>#NAME?</v>
      </c>
      <c r="T199" s="377" t="e">
        <f ca="1">_xll.RiskPercentile(T$4,$A199)</f>
        <v>#NAME?</v>
      </c>
      <c r="U199" s="377" t="e">
        <f ca="1">_xll.RiskPercentile(U$4,$A199)</f>
        <v>#NAME?</v>
      </c>
      <c r="V199" s="377" t="e">
        <f ca="1">_xll.RiskPercentile(V$4,$A199)</f>
        <v>#NAME?</v>
      </c>
      <c r="W199" s="377" t="e">
        <f ca="1">_xll.RiskPercentile(W$4,$A199)</f>
        <v>#NAME?</v>
      </c>
      <c r="X199" s="377" t="e">
        <f ca="1">_xll.RiskPercentile(X$4,$A199)</f>
        <v>#NAME?</v>
      </c>
      <c r="Y199" s="377" t="e">
        <f ca="1">_xll.RiskPercentile(Y$4,$A199)</f>
        <v>#NAME?</v>
      </c>
      <c r="Z199" s="377" t="e">
        <f ca="1">_xll.RiskPercentile(Z$4,$A199)</f>
        <v>#NAME?</v>
      </c>
      <c r="AA199" s="377" t="e">
        <f ca="1">_xll.RiskPercentile(AA$4,$A199)</f>
        <v>#NAME?</v>
      </c>
      <c r="AB199" s="377" t="e">
        <f ca="1">_xll.RiskPercentile(AB$4,$A199)</f>
        <v>#NAME?</v>
      </c>
      <c r="AC199" s="377" t="e">
        <f ca="1">_xll.RiskPercentile(AC$4,$A199)</f>
        <v>#NAME?</v>
      </c>
    </row>
    <row r="200" spans="1:29" x14ac:dyDescent="0.25">
      <c r="A200" s="376">
        <v>0.92500000000000071</v>
      </c>
      <c r="C200" s="377" t="e">
        <f ca="1">_xll.RiskPercentile(C$4,$A200)</f>
        <v>#NAME?</v>
      </c>
      <c r="D200" s="377" t="e">
        <f ca="1">_xll.RiskPercentile(D$4,$A200)</f>
        <v>#NAME?</v>
      </c>
      <c r="E200" s="377" t="e">
        <f ca="1">_xll.RiskPercentile(E$4,$A200)</f>
        <v>#NAME?</v>
      </c>
      <c r="F200" s="377" t="e">
        <f ca="1">_xll.RiskPercentile(F$4,$A200)</f>
        <v>#NAME?</v>
      </c>
      <c r="G200" s="377" t="e">
        <f ca="1">_xll.RiskPercentile(G$4,$A200)</f>
        <v>#NAME?</v>
      </c>
      <c r="H200" s="377" t="e">
        <f ca="1">_xll.RiskPercentile(H$4,$A200)</f>
        <v>#NAME?</v>
      </c>
      <c r="I200" s="377" t="e">
        <f ca="1">_xll.RiskPercentile(I$4,$A200)</f>
        <v>#NAME?</v>
      </c>
      <c r="J200" s="377" t="e">
        <f ca="1">_xll.RiskPercentile(J$4,$A200)</f>
        <v>#NAME?</v>
      </c>
      <c r="K200" s="377" t="e">
        <f ca="1">_xll.RiskPercentile(K$4,$A200)</f>
        <v>#NAME?</v>
      </c>
      <c r="L200" s="377" t="e">
        <f ca="1">_xll.RiskPercentile(L$4,$A200)</f>
        <v>#NAME?</v>
      </c>
      <c r="M200" s="377" t="e">
        <f ca="1">_xll.RiskPercentile(M$4,$A200)</f>
        <v>#NAME?</v>
      </c>
      <c r="N200" s="377" t="e">
        <f ca="1">_xll.RiskPercentile(N$4,$A200)</f>
        <v>#NAME?</v>
      </c>
      <c r="O200" s="377" t="e">
        <f ca="1">_xll.RiskPercentile(O$4,$A200)</f>
        <v>#NAME?</v>
      </c>
      <c r="P200" s="377" t="e">
        <f ca="1">_xll.RiskPercentile(P$4,$A200)</f>
        <v>#NAME?</v>
      </c>
      <c r="Q200" s="377" t="e">
        <f ca="1">_xll.RiskPercentile(Q$4,$A200)</f>
        <v>#NAME?</v>
      </c>
      <c r="R200" s="377" t="e">
        <f ca="1">_xll.RiskPercentile(R$4,$A200)</f>
        <v>#NAME?</v>
      </c>
      <c r="S200" s="377" t="e">
        <f ca="1">_xll.RiskPercentile(S$4,$A200)</f>
        <v>#NAME?</v>
      </c>
      <c r="T200" s="377" t="e">
        <f ca="1">_xll.RiskPercentile(T$4,$A200)</f>
        <v>#NAME?</v>
      </c>
      <c r="U200" s="377" t="e">
        <f ca="1">_xll.RiskPercentile(U$4,$A200)</f>
        <v>#NAME?</v>
      </c>
      <c r="V200" s="377" t="e">
        <f ca="1">_xll.RiskPercentile(V$4,$A200)</f>
        <v>#NAME?</v>
      </c>
      <c r="W200" s="377" t="e">
        <f ca="1">_xll.RiskPercentile(W$4,$A200)</f>
        <v>#NAME?</v>
      </c>
      <c r="X200" s="377" t="e">
        <f ca="1">_xll.RiskPercentile(X$4,$A200)</f>
        <v>#NAME?</v>
      </c>
      <c r="Y200" s="377" t="e">
        <f ca="1">_xll.RiskPercentile(Y$4,$A200)</f>
        <v>#NAME?</v>
      </c>
      <c r="Z200" s="377" t="e">
        <f ca="1">_xll.RiskPercentile(Z$4,$A200)</f>
        <v>#NAME?</v>
      </c>
      <c r="AA200" s="377" t="e">
        <f ca="1">_xll.RiskPercentile(AA$4,$A200)</f>
        <v>#NAME?</v>
      </c>
      <c r="AB200" s="377" t="e">
        <f ca="1">_xll.RiskPercentile(AB$4,$A200)</f>
        <v>#NAME?</v>
      </c>
      <c r="AC200" s="377" t="e">
        <f ca="1">_xll.RiskPercentile(AC$4,$A200)</f>
        <v>#NAME?</v>
      </c>
    </row>
    <row r="201" spans="1:29" x14ac:dyDescent="0.25">
      <c r="A201" s="376">
        <v>0.93000000000000071</v>
      </c>
      <c r="C201" s="377" t="e">
        <f ca="1">_xll.RiskPercentile(C$4,$A201)</f>
        <v>#NAME?</v>
      </c>
      <c r="D201" s="377" t="e">
        <f ca="1">_xll.RiskPercentile(D$4,$A201)</f>
        <v>#NAME?</v>
      </c>
      <c r="E201" s="377" t="e">
        <f ca="1">_xll.RiskPercentile(E$4,$A201)</f>
        <v>#NAME?</v>
      </c>
      <c r="F201" s="377" t="e">
        <f ca="1">_xll.RiskPercentile(F$4,$A201)</f>
        <v>#NAME?</v>
      </c>
      <c r="G201" s="377" t="e">
        <f ca="1">_xll.RiskPercentile(G$4,$A201)</f>
        <v>#NAME?</v>
      </c>
      <c r="H201" s="377" t="e">
        <f ca="1">_xll.RiskPercentile(H$4,$A201)</f>
        <v>#NAME?</v>
      </c>
      <c r="I201" s="377" t="e">
        <f ca="1">_xll.RiskPercentile(I$4,$A201)</f>
        <v>#NAME?</v>
      </c>
      <c r="J201" s="377" t="e">
        <f ca="1">_xll.RiskPercentile(J$4,$A201)</f>
        <v>#NAME?</v>
      </c>
      <c r="K201" s="377" t="e">
        <f ca="1">_xll.RiskPercentile(K$4,$A201)</f>
        <v>#NAME?</v>
      </c>
      <c r="L201" s="377" t="e">
        <f ca="1">_xll.RiskPercentile(L$4,$A201)</f>
        <v>#NAME?</v>
      </c>
      <c r="M201" s="377" t="e">
        <f ca="1">_xll.RiskPercentile(M$4,$A201)</f>
        <v>#NAME?</v>
      </c>
      <c r="N201" s="377" t="e">
        <f ca="1">_xll.RiskPercentile(N$4,$A201)</f>
        <v>#NAME?</v>
      </c>
      <c r="O201" s="377" t="e">
        <f ca="1">_xll.RiskPercentile(O$4,$A201)</f>
        <v>#NAME?</v>
      </c>
      <c r="P201" s="377" t="e">
        <f ca="1">_xll.RiskPercentile(P$4,$A201)</f>
        <v>#NAME?</v>
      </c>
      <c r="Q201" s="377" t="e">
        <f ca="1">_xll.RiskPercentile(Q$4,$A201)</f>
        <v>#NAME?</v>
      </c>
      <c r="R201" s="377" t="e">
        <f ca="1">_xll.RiskPercentile(R$4,$A201)</f>
        <v>#NAME?</v>
      </c>
      <c r="S201" s="377" t="e">
        <f ca="1">_xll.RiskPercentile(S$4,$A201)</f>
        <v>#NAME?</v>
      </c>
      <c r="T201" s="377" t="e">
        <f ca="1">_xll.RiskPercentile(T$4,$A201)</f>
        <v>#NAME?</v>
      </c>
      <c r="U201" s="377" t="e">
        <f ca="1">_xll.RiskPercentile(U$4,$A201)</f>
        <v>#NAME?</v>
      </c>
      <c r="V201" s="377" t="e">
        <f ca="1">_xll.RiskPercentile(V$4,$A201)</f>
        <v>#NAME?</v>
      </c>
      <c r="W201" s="377" t="e">
        <f ca="1">_xll.RiskPercentile(W$4,$A201)</f>
        <v>#NAME?</v>
      </c>
      <c r="X201" s="377" t="e">
        <f ca="1">_xll.RiskPercentile(X$4,$A201)</f>
        <v>#NAME?</v>
      </c>
      <c r="Y201" s="377" t="e">
        <f ca="1">_xll.RiskPercentile(Y$4,$A201)</f>
        <v>#NAME?</v>
      </c>
      <c r="Z201" s="377" t="e">
        <f ca="1">_xll.RiskPercentile(Z$4,$A201)</f>
        <v>#NAME?</v>
      </c>
      <c r="AA201" s="377" t="e">
        <f ca="1">_xll.RiskPercentile(AA$4,$A201)</f>
        <v>#NAME?</v>
      </c>
      <c r="AB201" s="377" t="e">
        <f ca="1">_xll.RiskPercentile(AB$4,$A201)</f>
        <v>#NAME?</v>
      </c>
      <c r="AC201" s="377" t="e">
        <f ca="1">_xll.RiskPercentile(AC$4,$A201)</f>
        <v>#NAME?</v>
      </c>
    </row>
    <row r="202" spans="1:29" x14ac:dyDescent="0.25">
      <c r="A202" s="376">
        <v>0.93500000000000072</v>
      </c>
      <c r="C202" s="377" t="e">
        <f ca="1">_xll.RiskPercentile(C$4,$A202)</f>
        <v>#NAME?</v>
      </c>
      <c r="D202" s="377" t="e">
        <f ca="1">_xll.RiskPercentile(D$4,$A202)</f>
        <v>#NAME?</v>
      </c>
      <c r="E202" s="377" t="e">
        <f ca="1">_xll.RiskPercentile(E$4,$A202)</f>
        <v>#NAME?</v>
      </c>
      <c r="F202" s="377" t="e">
        <f ca="1">_xll.RiskPercentile(F$4,$A202)</f>
        <v>#NAME?</v>
      </c>
      <c r="G202" s="377" t="e">
        <f ca="1">_xll.RiskPercentile(G$4,$A202)</f>
        <v>#NAME?</v>
      </c>
      <c r="H202" s="377" t="e">
        <f ca="1">_xll.RiskPercentile(H$4,$A202)</f>
        <v>#NAME?</v>
      </c>
      <c r="I202" s="377" t="e">
        <f ca="1">_xll.RiskPercentile(I$4,$A202)</f>
        <v>#NAME?</v>
      </c>
      <c r="J202" s="377" t="e">
        <f ca="1">_xll.RiskPercentile(J$4,$A202)</f>
        <v>#NAME?</v>
      </c>
      <c r="K202" s="377" t="e">
        <f ca="1">_xll.RiskPercentile(K$4,$A202)</f>
        <v>#NAME?</v>
      </c>
      <c r="L202" s="377" t="e">
        <f ca="1">_xll.RiskPercentile(L$4,$A202)</f>
        <v>#NAME?</v>
      </c>
      <c r="M202" s="377" t="e">
        <f ca="1">_xll.RiskPercentile(M$4,$A202)</f>
        <v>#NAME?</v>
      </c>
      <c r="N202" s="377" t="e">
        <f ca="1">_xll.RiskPercentile(N$4,$A202)</f>
        <v>#NAME?</v>
      </c>
      <c r="O202" s="377" t="e">
        <f ca="1">_xll.RiskPercentile(O$4,$A202)</f>
        <v>#NAME?</v>
      </c>
      <c r="P202" s="377" t="e">
        <f ca="1">_xll.RiskPercentile(P$4,$A202)</f>
        <v>#NAME?</v>
      </c>
      <c r="Q202" s="377" t="e">
        <f ca="1">_xll.RiskPercentile(Q$4,$A202)</f>
        <v>#NAME?</v>
      </c>
      <c r="R202" s="377" t="e">
        <f ca="1">_xll.RiskPercentile(R$4,$A202)</f>
        <v>#NAME?</v>
      </c>
      <c r="S202" s="377" t="e">
        <f ca="1">_xll.RiskPercentile(S$4,$A202)</f>
        <v>#NAME?</v>
      </c>
      <c r="T202" s="377" t="e">
        <f ca="1">_xll.RiskPercentile(T$4,$A202)</f>
        <v>#NAME?</v>
      </c>
      <c r="U202" s="377" t="e">
        <f ca="1">_xll.RiskPercentile(U$4,$A202)</f>
        <v>#NAME?</v>
      </c>
      <c r="V202" s="377" t="e">
        <f ca="1">_xll.RiskPercentile(V$4,$A202)</f>
        <v>#NAME?</v>
      </c>
      <c r="W202" s="377" t="e">
        <f ca="1">_xll.RiskPercentile(W$4,$A202)</f>
        <v>#NAME?</v>
      </c>
      <c r="X202" s="377" t="e">
        <f ca="1">_xll.RiskPercentile(X$4,$A202)</f>
        <v>#NAME?</v>
      </c>
      <c r="Y202" s="377" t="e">
        <f ca="1">_xll.RiskPercentile(Y$4,$A202)</f>
        <v>#NAME?</v>
      </c>
      <c r="Z202" s="377" t="e">
        <f ca="1">_xll.RiskPercentile(Z$4,$A202)</f>
        <v>#NAME?</v>
      </c>
      <c r="AA202" s="377" t="e">
        <f ca="1">_xll.RiskPercentile(AA$4,$A202)</f>
        <v>#NAME?</v>
      </c>
      <c r="AB202" s="377" t="e">
        <f ca="1">_xll.RiskPercentile(AB$4,$A202)</f>
        <v>#NAME?</v>
      </c>
      <c r="AC202" s="377" t="e">
        <f ca="1">_xll.RiskPercentile(AC$4,$A202)</f>
        <v>#NAME?</v>
      </c>
    </row>
    <row r="203" spans="1:29" x14ac:dyDescent="0.25">
      <c r="A203" s="376">
        <v>0.94000000000000072</v>
      </c>
      <c r="C203" s="377" t="e">
        <f ca="1">_xll.RiskPercentile(C$4,$A203)</f>
        <v>#NAME?</v>
      </c>
      <c r="D203" s="377" t="e">
        <f ca="1">_xll.RiskPercentile(D$4,$A203)</f>
        <v>#NAME?</v>
      </c>
      <c r="E203" s="377" t="e">
        <f ca="1">_xll.RiskPercentile(E$4,$A203)</f>
        <v>#NAME?</v>
      </c>
      <c r="F203" s="377" t="e">
        <f ca="1">_xll.RiskPercentile(F$4,$A203)</f>
        <v>#NAME?</v>
      </c>
      <c r="G203" s="377" t="e">
        <f ca="1">_xll.RiskPercentile(G$4,$A203)</f>
        <v>#NAME?</v>
      </c>
      <c r="H203" s="377" t="e">
        <f ca="1">_xll.RiskPercentile(H$4,$A203)</f>
        <v>#NAME?</v>
      </c>
      <c r="I203" s="377" t="e">
        <f ca="1">_xll.RiskPercentile(I$4,$A203)</f>
        <v>#NAME?</v>
      </c>
      <c r="J203" s="377" t="e">
        <f ca="1">_xll.RiskPercentile(J$4,$A203)</f>
        <v>#NAME?</v>
      </c>
      <c r="K203" s="377" t="e">
        <f ca="1">_xll.RiskPercentile(K$4,$A203)</f>
        <v>#NAME?</v>
      </c>
      <c r="L203" s="377" t="e">
        <f ca="1">_xll.RiskPercentile(L$4,$A203)</f>
        <v>#NAME?</v>
      </c>
      <c r="M203" s="377" t="e">
        <f ca="1">_xll.RiskPercentile(M$4,$A203)</f>
        <v>#NAME?</v>
      </c>
      <c r="N203" s="377" t="e">
        <f ca="1">_xll.RiskPercentile(N$4,$A203)</f>
        <v>#NAME?</v>
      </c>
      <c r="O203" s="377" t="e">
        <f ca="1">_xll.RiskPercentile(O$4,$A203)</f>
        <v>#NAME?</v>
      </c>
      <c r="P203" s="377" t="e">
        <f ca="1">_xll.RiskPercentile(P$4,$A203)</f>
        <v>#NAME?</v>
      </c>
      <c r="Q203" s="377" t="e">
        <f ca="1">_xll.RiskPercentile(Q$4,$A203)</f>
        <v>#NAME?</v>
      </c>
      <c r="R203" s="377" t="e">
        <f ca="1">_xll.RiskPercentile(R$4,$A203)</f>
        <v>#NAME?</v>
      </c>
      <c r="S203" s="377" t="e">
        <f ca="1">_xll.RiskPercentile(S$4,$A203)</f>
        <v>#NAME?</v>
      </c>
      <c r="T203" s="377" t="e">
        <f ca="1">_xll.RiskPercentile(T$4,$A203)</f>
        <v>#NAME?</v>
      </c>
      <c r="U203" s="377" t="e">
        <f ca="1">_xll.RiskPercentile(U$4,$A203)</f>
        <v>#NAME?</v>
      </c>
      <c r="V203" s="377" t="e">
        <f ca="1">_xll.RiskPercentile(V$4,$A203)</f>
        <v>#NAME?</v>
      </c>
      <c r="W203" s="377" t="e">
        <f ca="1">_xll.RiskPercentile(W$4,$A203)</f>
        <v>#NAME?</v>
      </c>
      <c r="X203" s="377" t="e">
        <f ca="1">_xll.RiskPercentile(X$4,$A203)</f>
        <v>#NAME?</v>
      </c>
      <c r="Y203" s="377" t="e">
        <f ca="1">_xll.RiskPercentile(Y$4,$A203)</f>
        <v>#NAME?</v>
      </c>
      <c r="Z203" s="377" t="e">
        <f ca="1">_xll.RiskPercentile(Z$4,$A203)</f>
        <v>#NAME?</v>
      </c>
      <c r="AA203" s="377" t="e">
        <f ca="1">_xll.RiskPercentile(AA$4,$A203)</f>
        <v>#NAME?</v>
      </c>
      <c r="AB203" s="377" t="e">
        <f ca="1">_xll.RiskPercentile(AB$4,$A203)</f>
        <v>#NAME?</v>
      </c>
      <c r="AC203" s="377" t="e">
        <f ca="1">_xll.RiskPercentile(AC$4,$A203)</f>
        <v>#NAME?</v>
      </c>
    </row>
    <row r="204" spans="1:29" x14ac:dyDescent="0.25">
      <c r="A204" s="376">
        <v>0.94500000000000073</v>
      </c>
      <c r="C204" s="377" t="e">
        <f ca="1">_xll.RiskPercentile(C$4,$A204)</f>
        <v>#NAME?</v>
      </c>
      <c r="D204" s="377" t="e">
        <f ca="1">_xll.RiskPercentile(D$4,$A204)</f>
        <v>#NAME?</v>
      </c>
      <c r="E204" s="377" t="e">
        <f ca="1">_xll.RiskPercentile(E$4,$A204)</f>
        <v>#NAME?</v>
      </c>
      <c r="F204" s="377" t="e">
        <f ca="1">_xll.RiskPercentile(F$4,$A204)</f>
        <v>#NAME?</v>
      </c>
      <c r="G204" s="377" t="e">
        <f ca="1">_xll.RiskPercentile(G$4,$A204)</f>
        <v>#NAME?</v>
      </c>
      <c r="H204" s="377" t="e">
        <f ca="1">_xll.RiskPercentile(H$4,$A204)</f>
        <v>#NAME?</v>
      </c>
      <c r="I204" s="377" t="e">
        <f ca="1">_xll.RiskPercentile(I$4,$A204)</f>
        <v>#NAME?</v>
      </c>
      <c r="J204" s="377" t="e">
        <f ca="1">_xll.RiskPercentile(J$4,$A204)</f>
        <v>#NAME?</v>
      </c>
      <c r="K204" s="377" t="e">
        <f ca="1">_xll.RiskPercentile(K$4,$A204)</f>
        <v>#NAME?</v>
      </c>
      <c r="L204" s="377" t="e">
        <f ca="1">_xll.RiskPercentile(L$4,$A204)</f>
        <v>#NAME?</v>
      </c>
      <c r="M204" s="377" t="e">
        <f ca="1">_xll.RiskPercentile(M$4,$A204)</f>
        <v>#NAME?</v>
      </c>
      <c r="N204" s="377" t="e">
        <f ca="1">_xll.RiskPercentile(N$4,$A204)</f>
        <v>#NAME?</v>
      </c>
      <c r="O204" s="377" t="e">
        <f ca="1">_xll.RiskPercentile(O$4,$A204)</f>
        <v>#NAME?</v>
      </c>
      <c r="P204" s="377" t="e">
        <f ca="1">_xll.RiskPercentile(P$4,$A204)</f>
        <v>#NAME?</v>
      </c>
      <c r="Q204" s="377" t="e">
        <f ca="1">_xll.RiskPercentile(Q$4,$A204)</f>
        <v>#NAME?</v>
      </c>
      <c r="R204" s="377" t="e">
        <f ca="1">_xll.RiskPercentile(R$4,$A204)</f>
        <v>#NAME?</v>
      </c>
      <c r="S204" s="377" t="e">
        <f ca="1">_xll.RiskPercentile(S$4,$A204)</f>
        <v>#NAME?</v>
      </c>
      <c r="T204" s="377" t="e">
        <f ca="1">_xll.RiskPercentile(T$4,$A204)</f>
        <v>#NAME?</v>
      </c>
      <c r="U204" s="377" t="e">
        <f ca="1">_xll.RiskPercentile(U$4,$A204)</f>
        <v>#NAME?</v>
      </c>
      <c r="V204" s="377" t="e">
        <f ca="1">_xll.RiskPercentile(V$4,$A204)</f>
        <v>#NAME?</v>
      </c>
      <c r="W204" s="377" t="e">
        <f ca="1">_xll.RiskPercentile(W$4,$A204)</f>
        <v>#NAME?</v>
      </c>
      <c r="X204" s="377" t="e">
        <f ca="1">_xll.RiskPercentile(X$4,$A204)</f>
        <v>#NAME?</v>
      </c>
      <c r="Y204" s="377" t="e">
        <f ca="1">_xll.RiskPercentile(Y$4,$A204)</f>
        <v>#NAME?</v>
      </c>
      <c r="Z204" s="377" t="e">
        <f ca="1">_xll.RiskPercentile(Z$4,$A204)</f>
        <v>#NAME?</v>
      </c>
      <c r="AA204" s="377" t="e">
        <f ca="1">_xll.RiskPercentile(AA$4,$A204)</f>
        <v>#NAME?</v>
      </c>
      <c r="AB204" s="377" t="e">
        <f ca="1">_xll.RiskPercentile(AB$4,$A204)</f>
        <v>#NAME?</v>
      </c>
      <c r="AC204" s="377" t="e">
        <f ca="1">_xll.RiskPercentile(AC$4,$A204)</f>
        <v>#NAME?</v>
      </c>
    </row>
    <row r="205" spans="1:29" x14ac:dyDescent="0.25">
      <c r="A205" s="376">
        <v>0.95000000000000073</v>
      </c>
      <c r="C205" s="377" t="e">
        <f ca="1">_xll.RiskPercentile(C$4,$A205)</f>
        <v>#NAME?</v>
      </c>
      <c r="D205" s="377" t="e">
        <f ca="1">_xll.RiskPercentile(D$4,$A205)</f>
        <v>#NAME?</v>
      </c>
      <c r="E205" s="377" t="e">
        <f ca="1">_xll.RiskPercentile(E$4,$A205)</f>
        <v>#NAME?</v>
      </c>
      <c r="F205" s="377" t="e">
        <f ca="1">_xll.RiskPercentile(F$4,$A205)</f>
        <v>#NAME?</v>
      </c>
      <c r="G205" s="377" t="e">
        <f ca="1">_xll.RiskPercentile(G$4,$A205)</f>
        <v>#NAME?</v>
      </c>
      <c r="H205" s="377" t="e">
        <f ca="1">_xll.RiskPercentile(H$4,$A205)</f>
        <v>#NAME?</v>
      </c>
      <c r="I205" s="377" t="e">
        <f ca="1">_xll.RiskPercentile(I$4,$A205)</f>
        <v>#NAME?</v>
      </c>
      <c r="J205" s="377" t="e">
        <f ca="1">_xll.RiskPercentile(J$4,$A205)</f>
        <v>#NAME?</v>
      </c>
      <c r="K205" s="377" t="e">
        <f ca="1">_xll.RiskPercentile(K$4,$A205)</f>
        <v>#NAME?</v>
      </c>
      <c r="L205" s="377" t="e">
        <f ca="1">_xll.RiskPercentile(L$4,$A205)</f>
        <v>#NAME?</v>
      </c>
      <c r="M205" s="377" t="e">
        <f ca="1">_xll.RiskPercentile(M$4,$A205)</f>
        <v>#NAME?</v>
      </c>
      <c r="N205" s="377" t="e">
        <f ca="1">_xll.RiskPercentile(N$4,$A205)</f>
        <v>#NAME?</v>
      </c>
      <c r="O205" s="377" t="e">
        <f ca="1">_xll.RiskPercentile(O$4,$A205)</f>
        <v>#NAME?</v>
      </c>
      <c r="P205" s="377" t="e">
        <f ca="1">_xll.RiskPercentile(P$4,$A205)</f>
        <v>#NAME?</v>
      </c>
      <c r="Q205" s="377" t="e">
        <f ca="1">_xll.RiskPercentile(Q$4,$A205)</f>
        <v>#NAME?</v>
      </c>
      <c r="R205" s="377" t="e">
        <f ca="1">_xll.RiskPercentile(R$4,$A205)</f>
        <v>#NAME?</v>
      </c>
      <c r="S205" s="377" t="e">
        <f ca="1">_xll.RiskPercentile(S$4,$A205)</f>
        <v>#NAME?</v>
      </c>
      <c r="T205" s="377" t="e">
        <f ca="1">_xll.RiskPercentile(T$4,$A205)</f>
        <v>#NAME?</v>
      </c>
      <c r="U205" s="377" t="e">
        <f ca="1">_xll.RiskPercentile(U$4,$A205)</f>
        <v>#NAME?</v>
      </c>
      <c r="V205" s="377" t="e">
        <f ca="1">_xll.RiskPercentile(V$4,$A205)</f>
        <v>#NAME?</v>
      </c>
      <c r="W205" s="377" t="e">
        <f ca="1">_xll.RiskPercentile(W$4,$A205)</f>
        <v>#NAME?</v>
      </c>
      <c r="X205" s="377" t="e">
        <f ca="1">_xll.RiskPercentile(X$4,$A205)</f>
        <v>#NAME?</v>
      </c>
      <c r="Y205" s="377" t="e">
        <f ca="1">_xll.RiskPercentile(Y$4,$A205)</f>
        <v>#NAME?</v>
      </c>
      <c r="Z205" s="377" t="e">
        <f ca="1">_xll.RiskPercentile(Z$4,$A205)</f>
        <v>#NAME?</v>
      </c>
      <c r="AA205" s="377" t="e">
        <f ca="1">_xll.RiskPercentile(AA$4,$A205)</f>
        <v>#NAME?</v>
      </c>
      <c r="AB205" s="377" t="e">
        <f ca="1">_xll.RiskPercentile(AB$4,$A205)</f>
        <v>#NAME?</v>
      </c>
      <c r="AC205" s="377" t="e">
        <f ca="1">_xll.RiskPercentile(AC$4,$A205)</f>
        <v>#NAME?</v>
      </c>
    </row>
    <row r="206" spans="1:29" x14ac:dyDescent="0.25">
      <c r="A206" s="376">
        <v>0.95500000000000074</v>
      </c>
      <c r="C206" s="377" t="e">
        <f ca="1">_xll.RiskPercentile(C$4,$A206)</f>
        <v>#NAME?</v>
      </c>
      <c r="D206" s="377" t="e">
        <f ca="1">_xll.RiskPercentile(D$4,$A206)</f>
        <v>#NAME?</v>
      </c>
      <c r="E206" s="377" t="e">
        <f ca="1">_xll.RiskPercentile(E$4,$A206)</f>
        <v>#NAME?</v>
      </c>
      <c r="F206" s="377" t="e">
        <f ca="1">_xll.RiskPercentile(F$4,$A206)</f>
        <v>#NAME?</v>
      </c>
      <c r="G206" s="377" t="e">
        <f ca="1">_xll.RiskPercentile(G$4,$A206)</f>
        <v>#NAME?</v>
      </c>
      <c r="H206" s="377" t="e">
        <f ca="1">_xll.RiskPercentile(H$4,$A206)</f>
        <v>#NAME?</v>
      </c>
      <c r="I206" s="377" t="e">
        <f ca="1">_xll.RiskPercentile(I$4,$A206)</f>
        <v>#NAME?</v>
      </c>
      <c r="J206" s="377" t="e">
        <f ca="1">_xll.RiskPercentile(J$4,$A206)</f>
        <v>#NAME?</v>
      </c>
      <c r="K206" s="377" t="e">
        <f ca="1">_xll.RiskPercentile(K$4,$A206)</f>
        <v>#NAME?</v>
      </c>
      <c r="L206" s="377" t="e">
        <f ca="1">_xll.RiskPercentile(L$4,$A206)</f>
        <v>#NAME?</v>
      </c>
      <c r="M206" s="377" t="e">
        <f ca="1">_xll.RiskPercentile(M$4,$A206)</f>
        <v>#NAME?</v>
      </c>
      <c r="N206" s="377" t="e">
        <f ca="1">_xll.RiskPercentile(N$4,$A206)</f>
        <v>#NAME?</v>
      </c>
      <c r="O206" s="377" t="e">
        <f ca="1">_xll.RiskPercentile(O$4,$A206)</f>
        <v>#NAME?</v>
      </c>
      <c r="P206" s="377" t="e">
        <f ca="1">_xll.RiskPercentile(P$4,$A206)</f>
        <v>#NAME?</v>
      </c>
      <c r="Q206" s="377" t="e">
        <f ca="1">_xll.RiskPercentile(Q$4,$A206)</f>
        <v>#NAME?</v>
      </c>
      <c r="R206" s="377" t="e">
        <f ca="1">_xll.RiskPercentile(R$4,$A206)</f>
        <v>#NAME?</v>
      </c>
      <c r="S206" s="377" t="e">
        <f ca="1">_xll.RiskPercentile(S$4,$A206)</f>
        <v>#NAME?</v>
      </c>
      <c r="T206" s="377" t="e">
        <f ca="1">_xll.RiskPercentile(T$4,$A206)</f>
        <v>#NAME?</v>
      </c>
      <c r="U206" s="377" t="e">
        <f ca="1">_xll.RiskPercentile(U$4,$A206)</f>
        <v>#NAME?</v>
      </c>
      <c r="V206" s="377" t="e">
        <f ca="1">_xll.RiskPercentile(V$4,$A206)</f>
        <v>#NAME?</v>
      </c>
      <c r="W206" s="377" t="e">
        <f ca="1">_xll.RiskPercentile(W$4,$A206)</f>
        <v>#NAME?</v>
      </c>
      <c r="X206" s="377" t="e">
        <f ca="1">_xll.RiskPercentile(X$4,$A206)</f>
        <v>#NAME?</v>
      </c>
      <c r="Y206" s="377" t="e">
        <f ca="1">_xll.RiskPercentile(Y$4,$A206)</f>
        <v>#NAME?</v>
      </c>
      <c r="Z206" s="377" t="e">
        <f ca="1">_xll.RiskPercentile(Z$4,$A206)</f>
        <v>#NAME?</v>
      </c>
      <c r="AA206" s="377" t="e">
        <f ca="1">_xll.RiskPercentile(AA$4,$A206)</f>
        <v>#NAME?</v>
      </c>
      <c r="AB206" s="377" t="e">
        <f ca="1">_xll.RiskPercentile(AB$4,$A206)</f>
        <v>#NAME?</v>
      </c>
      <c r="AC206" s="377" t="e">
        <f ca="1">_xll.RiskPercentile(AC$4,$A206)</f>
        <v>#NAME?</v>
      </c>
    </row>
    <row r="207" spans="1:29" x14ac:dyDescent="0.25">
      <c r="A207" s="376">
        <v>0.96000000000000074</v>
      </c>
      <c r="C207" s="377" t="e">
        <f ca="1">_xll.RiskPercentile(C$4,$A207)</f>
        <v>#NAME?</v>
      </c>
      <c r="D207" s="377" t="e">
        <f ca="1">_xll.RiskPercentile(D$4,$A207)</f>
        <v>#NAME?</v>
      </c>
      <c r="E207" s="377" t="e">
        <f ca="1">_xll.RiskPercentile(E$4,$A207)</f>
        <v>#NAME?</v>
      </c>
      <c r="F207" s="377" t="e">
        <f ca="1">_xll.RiskPercentile(F$4,$A207)</f>
        <v>#NAME?</v>
      </c>
      <c r="G207" s="377" t="e">
        <f ca="1">_xll.RiskPercentile(G$4,$A207)</f>
        <v>#NAME?</v>
      </c>
      <c r="H207" s="377" t="e">
        <f ca="1">_xll.RiskPercentile(H$4,$A207)</f>
        <v>#NAME?</v>
      </c>
      <c r="I207" s="377" t="e">
        <f ca="1">_xll.RiskPercentile(I$4,$A207)</f>
        <v>#NAME?</v>
      </c>
      <c r="J207" s="377" t="e">
        <f ca="1">_xll.RiskPercentile(J$4,$A207)</f>
        <v>#NAME?</v>
      </c>
      <c r="K207" s="377" t="e">
        <f ca="1">_xll.RiskPercentile(K$4,$A207)</f>
        <v>#NAME?</v>
      </c>
      <c r="L207" s="377" t="e">
        <f ca="1">_xll.RiskPercentile(L$4,$A207)</f>
        <v>#NAME?</v>
      </c>
      <c r="M207" s="377" t="e">
        <f ca="1">_xll.RiskPercentile(M$4,$A207)</f>
        <v>#NAME?</v>
      </c>
      <c r="N207" s="377" t="e">
        <f ca="1">_xll.RiskPercentile(N$4,$A207)</f>
        <v>#NAME?</v>
      </c>
      <c r="O207" s="377" t="e">
        <f ca="1">_xll.RiskPercentile(O$4,$A207)</f>
        <v>#NAME?</v>
      </c>
      <c r="P207" s="377" t="e">
        <f ca="1">_xll.RiskPercentile(P$4,$A207)</f>
        <v>#NAME?</v>
      </c>
      <c r="Q207" s="377" t="e">
        <f ca="1">_xll.RiskPercentile(Q$4,$A207)</f>
        <v>#NAME?</v>
      </c>
      <c r="R207" s="377" t="e">
        <f ca="1">_xll.RiskPercentile(R$4,$A207)</f>
        <v>#NAME?</v>
      </c>
      <c r="S207" s="377" t="e">
        <f ca="1">_xll.RiskPercentile(S$4,$A207)</f>
        <v>#NAME?</v>
      </c>
      <c r="T207" s="377" t="e">
        <f ca="1">_xll.RiskPercentile(T$4,$A207)</f>
        <v>#NAME?</v>
      </c>
      <c r="U207" s="377" t="e">
        <f ca="1">_xll.RiskPercentile(U$4,$A207)</f>
        <v>#NAME?</v>
      </c>
      <c r="V207" s="377" t="e">
        <f ca="1">_xll.RiskPercentile(V$4,$A207)</f>
        <v>#NAME?</v>
      </c>
      <c r="W207" s="377" t="e">
        <f ca="1">_xll.RiskPercentile(W$4,$A207)</f>
        <v>#NAME?</v>
      </c>
      <c r="X207" s="377" t="e">
        <f ca="1">_xll.RiskPercentile(X$4,$A207)</f>
        <v>#NAME?</v>
      </c>
      <c r="Y207" s="377" t="e">
        <f ca="1">_xll.RiskPercentile(Y$4,$A207)</f>
        <v>#NAME?</v>
      </c>
      <c r="Z207" s="377" t="e">
        <f ca="1">_xll.RiskPercentile(Z$4,$A207)</f>
        <v>#NAME?</v>
      </c>
      <c r="AA207" s="377" t="e">
        <f ca="1">_xll.RiskPercentile(AA$4,$A207)</f>
        <v>#NAME?</v>
      </c>
      <c r="AB207" s="377" t="e">
        <f ca="1">_xll.RiskPercentile(AB$4,$A207)</f>
        <v>#NAME?</v>
      </c>
      <c r="AC207" s="377" t="e">
        <f ca="1">_xll.RiskPercentile(AC$4,$A207)</f>
        <v>#NAME?</v>
      </c>
    </row>
    <row r="208" spans="1:29" x14ac:dyDescent="0.25">
      <c r="A208" s="376">
        <v>0.96500000000000075</v>
      </c>
      <c r="C208" s="377" t="e">
        <f ca="1">_xll.RiskPercentile(C$4,$A208)</f>
        <v>#NAME?</v>
      </c>
      <c r="D208" s="377" t="e">
        <f ca="1">_xll.RiskPercentile(D$4,$A208)</f>
        <v>#NAME?</v>
      </c>
      <c r="E208" s="377" t="e">
        <f ca="1">_xll.RiskPercentile(E$4,$A208)</f>
        <v>#NAME?</v>
      </c>
      <c r="F208" s="377" t="e">
        <f ca="1">_xll.RiskPercentile(F$4,$A208)</f>
        <v>#NAME?</v>
      </c>
      <c r="G208" s="377" t="e">
        <f ca="1">_xll.RiskPercentile(G$4,$A208)</f>
        <v>#NAME?</v>
      </c>
      <c r="H208" s="377" t="e">
        <f ca="1">_xll.RiskPercentile(H$4,$A208)</f>
        <v>#NAME?</v>
      </c>
      <c r="I208" s="377" t="e">
        <f ca="1">_xll.RiskPercentile(I$4,$A208)</f>
        <v>#NAME?</v>
      </c>
      <c r="J208" s="377" t="e">
        <f ca="1">_xll.RiskPercentile(J$4,$A208)</f>
        <v>#NAME?</v>
      </c>
      <c r="K208" s="377" t="e">
        <f ca="1">_xll.RiskPercentile(K$4,$A208)</f>
        <v>#NAME?</v>
      </c>
      <c r="L208" s="377" t="e">
        <f ca="1">_xll.RiskPercentile(L$4,$A208)</f>
        <v>#NAME?</v>
      </c>
      <c r="M208" s="377" t="e">
        <f ca="1">_xll.RiskPercentile(M$4,$A208)</f>
        <v>#NAME?</v>
      </c>
      <c r="N208" s="377" t="e">
        <f ca="1">_xll.RiskPercentile(N$4,$A208)</f>
        <v>#NAME?</v>
      </c>
      <c r="O208" s="377" t="e">
        <f ca="1">_xll.RiskPercentile(O$4,$A208)</f>
        <v>#NAME?</v>
      </c>
      <c r="P208" s="377" t="e">
        <f ca="1">_xll.RiskPercentile(P$4,$A208)</f>
        <v>#NAME?</v>
      </c>
      <c r="Q208" s="377" t="e">
        <f ca="1">_xll.RiskPercentile(Q$4,$A208)</f>
        <v>#NAME?</v>
      </c>
      <c r="R208" s="377" t="e">
        <f ca="1">_xll.RiskPercentile(R$4,$A208)</f>
        <v>#NAME?</v>
      </c>
      <c r="S208" s="377" t="e">
        <f ca="1">_xll.RiskPercentile(S$4,$A208)</f>
        <v>#NAME?</v>
      </c>
      <c r="T208" s="377" t="e">
        <f ca="1">_xll.RiskPercentile(T$4,$A208)</f>
        <v>#NAME?</v>
      </c>
      <c r="U208" s="377" t="e">
        <f ca="1">_xll.RiskPercentile(U$4,$A208)</f>
        <v>#NAME?</v>
      </c>
      <c r="V208" s="377" t="e">
        <f ca="1">_xll.RiskPercentile(V$4,$A208)</f>
        <v>#NAME?</v>
      </c>
      <c r="W208" s="377" t="e">
        <f ca="1">_xll.RiskPercentile(W$4,$A208)</f>
        <v>#NAME?</v>
      </c>
      <c r="X208" s="377" t="e">
        <f ca="1">_xll.RiskPercentile(X$4,$A208)</f>
        <v>#NAME?</v>
      </c>
      <c r="Y208" s="377" t="e">
        <f ca="1">_xll.RiskPercentile(Y$4,$A208)</f>
        <v>#NAME?</v>
      </c>
      <c r="Z208" s="377" t="e">
        <f ca="1">_xll.RiskPercentile(Z$4,$A208)</f>
        <v>#NAME?</v>
      </c>
      <c r="AA208" s="377" t="e">
        <f ca="1">_xll.RiskPercentile(AA$4,$A208)</f>
        <v>#NAME?</v>
      </c>
      <c r="AB208" s="377" t="e">
        <f ca="1">_xll.RiskPercentile(AB$4,$A208)</f>
        <v>#NAME?</v>
      </c>
      <c r="AC208" s="377" t="e">
        <f ca="1">_xll.RiskPercentile(AC$4,$A208)</f>
        <v>#NAME?</v>
      </c>
    </row>
    <row r="209" spans="1:29" x14ac:dyDescent="0.25">
      <c r="A209" s="376">
        <v>0.97000000000000075</v>
      </c>
      <c r="C209" s="377" t="e">
        <f ca="1">_xll.RiskPercentile(C$4,$A209)</f>
        <v>#NAME?</v>
      </c>
      <c r="D209" s="377" t="e">
        <f ca="1">_xll.RiskPercentile(D$4,$A209)</f>
        <v>#NAME?</v>
      </c>
      <c r="E209" s="377" t="e">
        <f ca="1">_xll.RiskPercentile(E$4,$A209)</f>
        <v>#NAME?</v>
      </c>
      <c r="F209" s="377" t="e">
        <f ca="1">_xll.RiskPercentile(F$4,$A209)</f>
        <v>#NAME?</v>
      </c>
      <c r="G209" s="377" t="e">
        <f ca="1">_xll.RiskPercentile(G$4,$A209)</f>
        <v>#NAME?</v>
      </c>
      <c r="H209" s="377" t="e">
        <f ca="1">_xll.RiskPercentile(H$4,$A209)</f>
        <v>#NAME?</v>
      </c>
      <c r="I209" s="377" t="e">
        <f ca="1">_xll.RiskPercentile(I$4,$A209)</f>
        <v>#NAME?</v>
      </c>
      <c r="J209" s="377" t="e">
        <f ca="1">_xll.RiskPercentile(J$4,$A209)</f>
        <v>#NAME?</v>
      </c>
      <c r="K209" s="377" t="e">
        <f ca="1">_xll.RiskPercentile(K$4,$A209)</f>
        <v>#NAME?</v>
      </c>
      <c r="L209" s="377" t="e">
        <f ca="1">_xll.RiskPercentile(L$4,$A209)</f>
        <v>#NAME?</v>
      </c>
      <c r="M209" s="377" t="e">
        <f ca="1">_xll.RiskPercentile(M$4,$A209)</f>
        <v>#NAME?</v>
      </c>
      <c r="N209" s="377" t="e">
        <f ca="1">_xll.RiskPercentile(N$4,$A209)</f>
        <v>#NAME?</v>
      </c>
      <c r="O209" s="377" t="e">
        <f ca="1">_xll.RiskPercentile(O$4,$A209)</f>
        <v>#NAME?</v>
      </c>
      <c r="P209" s="377" t="e">
        <f ca="1">_xll.RiskPercentile(P$4,$A209)</f>
        <v>#NAME?</v>
      </c>
      <c r="Q209" s="377" t="e">
        <f ca="1">_xll.RiskPercentile(Q$4,$A209)</f>
        <v>#NAME?</v>
      </c>
      <c r="R209" s="377" t="e">
        <f ca="1">_xll.RiskPercentile(R$4,$A209)</f>
        <v>#NAME?</v>
      </c>
      <c r="S209" s="377" t="e">
        <f ca="1">_xll.RiskPercentile(S$4,$A209)</f>
        <v>#NAME?</v>
      </c>
      <c r="T209" s="377" t="e">
        <f ca="1">_xll.RiskPercentile(T$4,$A209)</f>
        <v>#NAME?</v>
      </c>
      <c r="U209" s="377" t="e">
        <f ca="1">_xll.RiskPercentile(U$4,$A209)</f>
        <v>#NAME?</v>
      </c>
      <c r="V209" s="377" t="e">
        <f ca="1">_xll.RiskPercentile(V$4,$A209)</f>
        <v>#NAME?</v>
      </c>
      <c r="W209" s="377" t="e">
        <f ca="1">_xll.RiskPercentile(W$4,$A209)</f>
        <v>#NAME?</v>
      </c>
      <c r="X209" s="377" t="e">
        <f ca="1">_xll.RiskPercentile(X$4,$A209)</f>
        <v>#NAME?</v>
      </c>
      <c r="Y209" s="377" t="e">
        <f ca="1">_xll.RiskPercentile(Y$4,$A209)</f>
        <v>#NAME?</v>
      </c>
      <c r="Z209" s="377" t="e">
        <f ca="1">_xll.RiskPercentile(Z$4,$A209)</f>
        <v>#NAME?</v>
      </c>
      <c r="AA209" s="377" t="e">
        <f ca="1">_xll.RiskPercentile(AA$4,$A209)</f>
        <v>#NAME?</v>
      </c>
      <c r="AB209" s="377" t="e">
        <f ca="1">_xll.RiskPercentile(AB$4,$A209)</f>
        <v>#NAME?</v>
      </c>
      <c r="AC209" s="377" t="e">
        <f ca="1">_xll.RiskPercentile(AC$4,$A209)</f>
        <v>#NAME?</v>
      </c>
    </row>
    <row r="210" spans="1:29" x14ac:dyDescent="0.25">
      <c r="A210" s="376">
        <v>0.97500000000000075</v>
      </c>
      <c r="C210" s="377" t="e">
        <f ca="1">_xll.RiskPercentile(C$4,$A210)</f>
        <v>#NAME?</v>
      </c>
      <c r="D210" s="377" t="e">
        <f ca="1">_xll.RiskPercentile(D$4,$A210)</f>
        <v>#NAME?</v>
      </c>
      <c r="E210" s="377" t="e">
        <f ca="1">_xll.RiskPercentile(E$4,$A210)</f>
        <v>#NAME?</v>
      </c>
      <c r="F210" s="377" t="e">
        <f ca="1">_xll.RiskPercentile(F$4,$A210)</f>
        <v>#NAME?</v>
      </c>
      <c r="G210" s="377" t="e">
        <f ca="1">_xll.RiskPercentile(G$4,$A210)</f>
        <v>#NAME?</v>
      </c>
      <c r="H210" s="377" t="e">
        <f ca="1">_xll.RiskPercentile(H$4,$A210)</f>
        <v>#NAME?</v>
      </c>
      <c r="I210" s="377" t="e">
        <f ca="1">_xll.RiskPercentile(I$4,$A210)</f>
        <v>#NAME?</v>
      </c>
      <c r="J210" s="377" t="e">
        <f ca="1">_xll.RiskPercentile(J$4,$A210)</f>
        <v>#NAME?</v>
      </c>
      <c r="K210" s="377" t="e">
        <f ca="1">_xll.RiskPercentile(K$4,$A210)</f>
        <v>#NAME?</v>
      </c>
      <c r="L210" s="377" t="e">
        <f ca="1">_xll.RiskPercentile(L$4,$A210)</f>
        <v>#NAME?</v>
      </c>
      <c r="M210" s="377" t="e">
        <f ca="1">_xll.RiskPercentile(M$4,$A210)</f>
        <v>#NAME?</v>
      </c>
      <c r="N210" s="377" t="e">
        <f ca="1">_xll.RiskPercentile(N$4,$A210)</f>
        <v>#NAME?</v>
      </c>
      <c r="O210" s="377" t="e">
        <f ca="1">_xll.RiskPercentile(O$4,$A210)</f>
        <v>#NAME?</v>
      </c>
      <c r="P210" s="377" t="e">
        <f ca="1">_xll.RiskPercentile(P$4,$A210)</f>
        <v>#NAME?</v>
      </c>
      <c r="Q210" s="377" t="e">
        <f ca="1">_xll.RiskPercentile(Q$4,$A210)</f>
        <v>#NAME?</v>
      </c>
      <c r="R210" s="377" t="e">
        <f ca="1">_xll.RiskPercentile(R$4,$A210)</f>
        <v>#NAME?</v>
      </c>
      <c r="S210" s="377" t="e">
        <f ca="1">_xll.RiskPercentile(S$4,$A210)</f>
        <v>#NAME?</v>
      </c>
      <c r="T210" s="377" t="e">
        <f ca="1">_xll.RiskPercentile(T$4,$A210)</f>
        <v>#NAME?</v>
      </c>
      <c r="U210" s="377" t="e">
        <f ca="1">_xll.RiskPercentile(U$4,$A210)</f>
        <v>#NAME?</v>
      </c>
      <c r="V210" s="377" t="e">
        <f ca="1">_xll.RiskPercentile(V$4,$A210)</f>
        <v>#NAME?</v>
      </c>
      <c r="W210" s="377" t="e">
        <f ca="1">_xll.RiskPercentile(W$4,$A210)</f>
        <v>#NAME?</v>
      </c>
      <c r="X210" s="377" t="e">
        <f ca="1">_xll.RiskPercentile(X$4,$A210)</f>
        <v>#NAME?</v>
      </c>
      <c r="Y210" s="377" t="e">
        <f ca="1">_xll.RiskPercentile(Y$4,$A210)</f>
        <v>#NAME?</v>
      </c>
      <c r="Z210" s="377" t="e">
        <f ca="1">_xll.RiskPercentile(Z$4,$A210)</f>
        <v>#NAME?</v>
      </c>
      <c r="AA210" s="377" t="e">
        <f ca="1">_xll.RiskPercentile(AA$4,$A210)</f>
        <v>#NAME?</v>
      </c>
      <c r="AB210" s="377" t="e">
        <f ca="1">_xll.RiskPercentile(AB$4,$A210)</f>
        <v>#NAME?</v>
      </c>
      <c r="AC210" s="377" t="e">
        <f ca="1">_xll.RiskPercentile(AC$4,$A210)</f>
        <v>#NAME?</v>
      </c>
    </row>
    <row r="211" spans="1:29" x14ac:dyDescent="0.25">
      <c r="A211" s="376">
        <v>0.98000000000000076</v>
      </c>
      <c r="C211" s="377" t="e">
        <f ca="1">_xll.RiskPercentile(C$4,$A211)</f>
        <v>#NAME?</v>
      </c>
      <c r="D211" s="377" t="e">
        <f ca="1">_xll.RiskPercentile(D$4,$A211)</f>
        <v>#NAME?</v>
      </c>
      <c r="E211" s="377" t="e">
        <f ca="1">_xll.RiskPercentile(E$4,$A211)</f>
        <v>#NAME?</v>
      </c>
      <c r="F211" s="377" t="e">
        <f ca="1">_xll.RiskPercentile(F$4,$A211)</f>
        <v>#NAME?</v>
      </c>
      <c r="G211" s="377" t="e">
        <f ca="1">_xll.RiskPercentile(G$4,$A211)</f>
        <v>#NAME?</v>
      </c>
      <c r="H211" s="377" t="e">
        <f ca="1">_xll.RiskPercentile(H$4,$A211)</f>
        <v>#NAME?</v>
      </c>
      <c r="I211" s="377" t="e">
        <f ca="1">_xll.RiskPercentile(I$4,$A211)</f>
        <v>#NAME?</v>
      </c>
      <c r="J211" s="377" t="e">
        <f ca="1">_xll.RiskPercentile(J$4,$A211)</f>
        <v>#NAME?</v>
      </c>
      <c r="K211" s="377" t="e">
        <f ca="1">_xll.RiskPercentile(K$4,$A211)</f>
        <v>#NAME?</v>
      </c>
      <c r="L211" s="377" t="e">
        <f ca="1">_xll.RiskPercentile(L$4,$A211)</f>
        <v>#NAME?</v>
      </c>
      <c r="M211" s="377" t="e">
        <f ca="1">_xll.RiskPercentile(M$4,$A211)</f>
        <v>#NAME?</v>
      </c>
      <c r="N211" s="377" t="e">
        <f ca="1">_xll.RiskPercentile(N$4,$A211)</f>
        <v>#NAME?</v>
      </c>
      <c r="O211" s="377" t="e">
        <f ca="1">_xll.RiskPercentile(O$4,$A211)</f>
        <v>#NAME?</v>
      </c>
      <c r="P211" s="377" t="e">
        <f ca="1">_xll.RiskPercentile(P$4,$A211)</f>
        <v>#NAME?</v>
      </c>
      <c r="Q211" s="377" t="e">
        <f ca="1">_xll.RiskPercentile(Q$4,$A211)</f>
        <v>#NAME?</v>
      </c>
      <c r="R211" s="377" t="e">
        <f ca="1">_xll.RiskPercentile(R$4,$A211)</f>
        <v>#NAME?</v>
      </c>
      <c r="S211" s="377" t="e">
        <f ca="1">_xll.RiskPercentile(S$4,$A211)</f>
        <v>#NAME?</v>
      </c>
      <c r="T211" s="377" t="e">
        <f ca="1">_xll.RiskPercentile(T$4,$A211)</f>
        <v>#NAME?</v>
      </c>
      <c r="U211" s="377" t="e">
        <f ca="1">_xll.RiskPercentile(U$4,$A211)</f>
        <v>#NAME?</v>
      </c>
      <c r="V211" s="377" t="e">
        <f ca="1">_xll.RiskPercentile(V$4,$A211)</f>
        <v>#NAME?</v>
      </c>
      <c r="W211" s="377" t="e">
        <f ca="1">_xll.RiskPercentile(W$4,$A211)</f>
        <v>#NAME?</v>
      </c>
      <c r="X211" s="377" t="e">
        <f ca="1">_xll.RiskPercentile(X$4,$A211)</f>
        <v>#NAME?</v>
      </c>
      <c r="Y211" s="377" t="e">
        <f ca="1">_xll.RiskPercentile(Y$4,$A211)</f>
        <v>#NAME?</v>
      </c>
      <c r="Z211" s="377" t="e">
        <f ca="1">_xll.RiskPercentile(Z$4,$A211)</f>
        <v>#NAME?</v>
      </c>
      <c r="AA211" s="377" t="e">
        <f ca="1">_xll.RiskPercentile(AA$4,$A211)</f>
        <v>#NAME?</v>
      </c>
      <c r="AB211" s="377" t="e">
        <f ca="1">_xll.RiskPercentile(AB$4,$A211)</f>
        <v>#NAME?</v>
      </c>
      <c r="AC211" s="377" t="e">
        <f ca="1">_xll.RiskPercentile(AC$4,$A211)</f>
        <v>#NAME?</v>
      </c>
    </row>
    <row r="212" spans="1:29" x14ac:dyDescent="0.25">
      <c r="A212" s="376">
        <v>0.98500000000000076</v>
      </c>
      <c r="C212" s="377" t="e">
        <f ca="1">_xll.RiskPercentile(C$4,$A212)</f>
        <v>#NAME?</v>
      </c>
      <c r="D212" s="377" t="e">
        <f ca="1">_xll.RiskPercentile(D$4,$A212)</f>
        <v>#NAME?</v>
      </c>
      <c r="E212" s="377" t="e">
        <f ca="1">_xll.RiskPercentile(E$4,$A212)</f>
        <v>#NAME?</v>
      </c>
      <c r="F212" s="377" t="e">
        <f ca="1">_xll.RiskPercentile(F$4,$A212)</f>
        <v>#NAME?</v>
      </c>
      <c r="G212" s="377" t="e">
        <f ca="1">_xll.RiskPercentile(G$4,$A212)</f>
        <v>#NAME?</v>
      </c>
      <c r="H212" s="377" t="e">
        <f ca="1">_xll.RiskPercentile(H$4,$A212)</f>
        <v>#NAME?</v>
      </c>
      <c r="I212" s="377" t="e">
        <f ca="1">_xll.RiskPercentile(I$4,$A212)</f>
        <v>#NAME?</v>
      </c>
      <c r="J212" s="377" t="e">
        <f ca="1">_xll.RiskPercentile(J$4,$A212)</f>
        <v>#NAME?</v>
      </c>
      <c r="K212" s="377" t="e">
        <f ca="1">_xll.RiskPercentile(K$4,$A212)</f>
        <v>#NAME?</v>
      </c>
      <c r="L212" s="377" t="e">
        <f ca="1">_xll.RiskPercentile(L$4,$A212)</f>
        <v>#NAME?</v>
      </c>
      <c r="M212" s="377" t="e">
        <f ca="1">_xll.RiskPercentile(M$4,$A212)</f>
        <v>#NAME?</v>
      </c>
      <c r="N212" s="377" t="e">
        <f ca="1">_xll.RiskPercentile(N$4,$A212)</f>
        <v>#NAME?</v>
      </c>
      <c r="O212" s="377" t="e">
        <f ca="1">_xll.RiskPercentile(O$4,$A212)</f>
        <v>#NAME?</v>
      </c>
      <c r="P212" s="377" t="e">
        <f ca="1">_xll.RiskPercentile(P$4,$A212)</f>
        <v>#NAME?</v>
      </c>
      <c r="Q212" s="377" t="e">
        <f ca="1">_xll.RiskPercentile(Q$4,$A212)</f>
        <v>#NAME?</v>
      </c>
      <c r="R212" s="377" t="e">
        <f ca="1">_xll.RiskPercentile(R$4,$A212)</f>
        <v>#NAME?</v>
      </c>
      <c r="S212" s="377" t="e">
        <f ca="1">_xll.RiskPercentile(S$4,$A212)</f>
        <v>#NAME?</v>
      </c>
      <c r="T212" s="377" t="e">
        <f ca="1">_xll.RiskPercentile(T$4,$A212)</f>
        <v>#NAME?</v>
      </c>
      <c r="U212" s="377" t="e">
        <f ca="1">_xll.RiskPercentile(U$4,$A212)</f>
        <v>#NAME?</v>
      </c>
      <c r="V212" s="377" t="e">
        <f ca="1">_xll.RiskPercentile(V$4,$A212)</f>
        <v>#NAME?</v>
      </c>
      <c r="W212" s="377" t="e">
        <f ca="1">_xll.RiskPercentile(W$4,$A212)</f>
        <v>#NAME?</v>
      </c>
      <c r="X212" s="377" t="e">
        <f ca="1">_xll.RiskPercentile(X$4,$A212)</f>
        <v>#NAME?</v>
      </c>
      <c r="Y212" s="377" t="e">
        <f ca="1">_xll.RiskPercentile(Y$4,$A212)</f>
        <v>#NAME?</v>
      </c>
      <c r="Z212" s="377" t="e">
        <f ca="1">_xll.RiskPercentile(Z$4,$A212)</f>
        <v>#NAME?</v>
      </c>
      <c r="AA212" s="377" t="e">
        <f ca="1">_xll.RiskPercentile(AA$4,$A212)</f>
        <v>#NAME?</v>
      </c>
      <c r="AB212" s="377" t="e">
        <f ca="1">_xll.RiskPercentile(AB$4,$A212)</f>
        <v>#NAME?</v>
      </c>
      <c r="AC212" s="377" t="e">
        <f ca="1">_xll.RiskPercentile(AC$4,$A212)</f>
        <v>#NAME?</v>
      </c>
    </row>
    <row r="213" spans="1:29" x14ac:dyDescent="0.25">
      <c r="A213" s="376">
        <v>0.99000000000000077</v>
      </c>
      <c r="C213" s="377" t="e">
        <f ca="1">_xll.RiskPercentile(C$4,$A213)</f>
        <v>#NAME?</v>
      </c>
      <c r="D213" s="377" t="e">
        <f ca="1">_xll.RiskPercentile(D$4,$A213)</f>
        <v>#NAME?</v>
      </c>
      <c r="E213" s="377" t="e">
        <f ca="1">_xll.RiskPercentile(E$4,$A213)</f>
        <v>#NAME?</v>
      </c>
      <c r="F213" s="377" t="e">
        <f ca="1">_xll.RiskPercentile(F$4,$A213)</f>
        <v>#NAME?</v>
      </c>
      <c r="G213" s="377" t="e">
        <f ca="1">_xll.RiskPercentile(G$4,$A213)</f>
        <v>#NAME?</v>
      </c>
      <c r="H213" s="377" t="e">
        <f ca="1">_xll.RiskPercentile(H$4,$A213)</f>
        <v>#NAME?</v>
      </c>
      <c r="I213" s="377" t="e">
        <f ca="1">_xll.RiskPercentile(I$4,$A213)</f>
        <v>#NAME?</v>
      </c>
      <c r="J213" s="377" t="e">
        <f ca="1">_xll.RiskPercentile(J$4,$A213)</f>
        <v>#NAME?</v>
      </c>
      <c r="K213" s="377" t="e">
        <f ca="1">_xll.RiskPercentile(K$4,$A213)</f>
        <v>#NAME?</v>
      </c>
      <c r="L213" s="377" t="e">
        <f ca="1">_xll.RiskPercentile(L$4,$A213)</f>
        <v>#NAME?</v>
      </c>
      <c r="M213" s="377" t="e">
        <f ca="1">_xll.RiskPercentile(M$4,$A213)</f>
        <v>#NAME?</v>
      </c>
      <c r="N213" s="377" t="e">
        <f ca="1">_xll.RiskPercentile(N$4,$A213)</f>
        <v>#NAME?</v>
      </c>
      <c r="O213" s="377" t="e">
        <f ca="1">_xll.RiskPercentile(O$4,$A213)</f>
        <v>#NAME?</v>
      </c>
      <c r="P213" s="377" t="e">
        <f ca="1">_xll.RiskPercentile(P$4,$A213)</f>
        <v>#NAME?</v>
      </c>
      <c r="Q213" s="377" t="e">
        <f ca="1">_xll.RiskPercentile(Q$4,$A213)</f>
        <v>#NAME?</v>
      </c>
      <c r="R213" s="377" t="e">
        <f ca="1">_xll.RiskPercentile(R$4,$A213)</f>
        <v>#NAME?</v>
      </c>
      <c r="S213" s="377" t="e">
        <f ca="1">_xll.RiskPercentile(S$4,$A213)</f>
        <v>#NAME?</v>
      </c>
      <c r="T213" s="377" t="e">
        <f ca="1">_xll.RiskPercentile(T$4,$A213)</f>
        <v>#NAME?</v>
      </c>
      <c r="U213" s="377" t="e">
        <f ca="1">_xll.RiskPercentile(U$4,$A213)</f>
        <v>#NAME?</v>
      </c>
      <c r="V213" s="377" t="e">
        <f ca="1">_xll.RiskPercentile(V$4,$A213)</f>
        <v>#NAME?</v>
      </c>
      <c r="W213" s="377" t="e">
        <f ca="1">_xll.RiskPercentile(W$4,$A213)</f>
        <v>#NAME?</v>
      </c>
      <c r="X213" s="377" t="e">
        <f ca="1">_xll.RiskPercentile(X$4,$A213)</f>
        <v>#NAME?</v>
      </c>
      <c r="Y213" s="377" t="e">
        <f ca="1">_xll.RiskPercentile(Y$4,$A213)</f>
        <v>#NAME?</v>
      </c>
      <c r="Z213" s="377" t="e">
        <f ca="1">_xll.RiskPercentile(Z$4,$A213)</f>
        <v>#NAME?</v>
      </c>
      <c r="AA213" s="377" t="e">
        <f ca="1">_xll.RiskPercentile(AA$4,$A213)</f>
        <v>#NAME?</v>
      </c>
      <c r="AB213" s="377" t="e">
        <f ca="1">_xll.RiskPercentile(AB$4,$A213)</f>
        <v>#NAME?</v>
      </c>
      <c r="AC213" s="377" t="e">
        <f ca="1">_xll.RiskPercentile(AC$4,$A213)</f>
        <v>#NAME?</v>
      </c>
    </row>
    <row r="214" spans="1:29" x14ac:dyDescent="0.25">
      <c r="A214" s="376">
        <v>0.99500000000000077</v>
      </c>
      <c r="C214" s="377" t="e">
        <f ca="1">_xll.RiskPercentile(C$4,$A214)</f>
        <v>#NAME?</v>
      </c>
      <c r="D214" s="377" t="e">
        <f ca="1">_xll.RiskPercentile(D$4,$A214)</f>
        <v>#NAME?</v>
      </c>
      <c r="E214" s="377" t="e">
        <f ca="1">_xll.RiskPercentile(E$4,$A214)</f>
        <v>#NAME?</v>
      </c>
      <c r="F214" s="377" t="e">
        <f ca="1">_xll.RiskPercentile(F$4,$A214)</f>
        <v>#NAME?</v>
      </c>
      <c r="G214" s="377" t="e">
        <f ca="1">_xll.RiskPercentile(G$4,$A214)</f>
        <v>#NAME?</v>
      </c>
      <c r="H214" s="377" t="e">
        <f ca="1">_xll.RiskPercentile(H$4,$A214)</f>
        <v>#NAME?</v>
      </c>
      <c r="I214" s="377" t="e">
        <f ca="1">_xll.RiskPercentile(I$4,$A214)</f>
        <v>#NAME?</v>
      </c>
      <c r="J214" s="377" t="e">
        <f ca="1">_xll.RiskPercentile(J$4,$A214)</f>
        <v>#NAME?</v>
      </c>
      <c r="K214" s="377" t="e">
        <f ca="1">_xll.RiskPercentile(K$4,$A214)</f>
        <v>#NAME?</v>
      </c>
      <c r="L214" s="377" t="e">
        <f ca="1">_xll.RiskPercentile(L$4,$A214)</f>
        <v>#NAME?</v>
      </c>
      <c r="M214" s="377" t="e">
        <f ca="1">_xll.RiskPercentile(M$4,$A214)</f>
        <v>#NAME?</v>
      </c>
      <c r="N214" s="377" t="e">
        <f ca="1">_xll.RiskPercentile(N$4,$A214)</f>
        <v>#NAME?</v>
      </c>
      <c r="O214" s="377" t="e">
        <f ca="1">_xll.RiskPercentile(O$4,$A214)</f>
        <v>#NAME?</v>
      </c>
      <c r="P214" s="377" t="e">
        <f ca="1">_xll.RiskPercentile(P$4,$A214)</f>
        <v>#NAME?</v>
      </c>
      <c r="Q214" s="377" t="e">
        <f ca="1">_xll.RiskPercentile(Q$4,$A214)</f>
        <v>#NAME?</v>
      </c>
      <c r="R214" s="377" t="e">
        <f ca="1">_xll.RiskPercentile(R$4,$A214)</f>
        <v>#NAME?</v>
      </c>
      <c r="S214" s="377" t="e">
        <f ca="1">_xll.RiskPercentile(S$4,$A214)</f>
        <v>#NAME?</v>
      </c>
      <c r="T214" s="377" t="e">
        <f ca="1">_xll.RiskPercentile(T$4,$A214)</f>
        <v>#NAME?</v>
      </c>
      <c r="U214" s="377" t="e">
        <f ca="1">_xll.RiskPercentile(U$4,$A214)</f>
        <v>#NAME?</v>
      </c>
      <c r="V214" s="377" t="e">
        <f ca="1">_xll.RiskPercentile(V$4,$A214)</f>
        <v>#NAME?</v>
      </c>
      <c r="W214" s="377" t="e">
        <f ca="1">_xll.RiskPercentile(W$4,$A214)</f>
        <v>#NAME?</v>
      </c>
      <c r="X214" s="377" t="e">
        <f ca="1">_xll.RiskPercentile(X$4,$A214)</f>
        <v>#NAME?</v>
      </c>
      <c r="Y214" s="377" t="e">
        <f ca="1">_xll.RiskPercentile(Y$4,$A214)</f>
        <v>#NAME?</v>
      </c>
      <c r="Z214" s="377" t="e">
        <f ca="1">_xll.RiskPercentile(Z$4,$A214)</f>
        <v>#NAME?</v>
      </c>
      <c r="AA214" s="377" t="e">
        <f ca="1">_xll.RiskPercentile(AA$4,$A214)</f>
        <v>#NAME?</v>
      </c>
      <c r="AB214" s="377" t="e">
        <f ca="1">_xll.RiskPercentile(AB$4,$A214)</f>
        <v>#NAME?</v>
      </c>
      <c r="AC214" s="377" t="e">
        <f ca="1">_xll.RiskPercentile(AC$4,$A214)</f>
        <v>#NAME?</v>
      </c>
    </row>
    <row r="215" spans="1:29" x14ac:dyDescent="0.25">
      <c r="A215" s="376">
        <v>0.999</v>
      </c>
      <c r="C215" s="377" t="e">
        <f ca="1">_xll.RiskPercentile(C$4,$A215)</f>
        <v>#NAME?</v>
      </c>
      <c r="D215" s="377" t="e">
        <f ca="1">_xll.RiskPercentile(D$4,$A215)</f>
        <v>#NAME?</v>
      </c>
      <c r="E215" s="377" t="e">
        <f ca="1">_xll.RiskPercentile(E$4,$A215)</f>
        <v>#NAME?</v>
      </c>
      <c r="F215" s="377" t="e">
        <f ca="1">_xll.RiskPercentile(F$4,$A215)</f>
        <v>#NAME?</v>
      </c>
      <c r="G215" s="377" t="e">
        <f ca="1">_xll.RiskPercentile(G$4,$A215)</f>
        <v>#NAME?</v>
      </c>
      <c r="H215" s="377" t="e">
        <f ca="1">_xll.RiskPercentile(H$4,$A215)</f>
        <v>#NAME?</v>
      </c>
      <c r="I215" s="377" t="e">
        <f ca="1">_xll.RiskPercentile(I$4,$A215)</f>
        <v>#NAME?</v>
      </c>
      <c r="J215" s="377" t="e">
        <f ca="1">_xll.RiskPercentile(J$4,$A215)</f>
        <v>#NAME?</v>
      </c>
      <c r="K215" s="377" t="e">
        <f ca="1">_xll.RiskPercentile(K$4,$A215)</f>
        <v>#NAME?</v>
      </c>
      <c r="L215" s="377" t="e">
        <f ca="1">_xll.RiskPercentile(L$4,$A215)</f>
        <v>#NAME?</v>
      </c>
      <c r="M215" s="377" t="e">
        <f ca="1">_xll.RiskPercentile(M$4,$A215)</f>
        <v>#NAME?</v>
      </c>
      <c r="N215" s="377" t="e">
        <f ca="1">_xll.RiskPercentile(N$4,$A215)</f>
        <v>#NAME?</v>
      </c>
      <c r="O215" s="377" t="e">
        <f ca="1">_xll.RiskPercentile(O$4,$A215)</f>
        <v>#NAME?</v>
      </c>
      <c r="P215" s="377" t="e">
        <f ca="1">_xll.RiskPercentile(P$4,$A215)</f>
        <v>#NAME?</v>
      </c>
      <c r="Q215" s="377" t="e">
        <f ca="1">_xll.RiskPercentile(Q$4,$A215)</f>
        <v>#NAME?</v>
      </c>
      <c r="R215" s="377" t="e">
        <f ca="1">_xll.RiskPercentile(R$4,$A215)</f>
        <v>#NAME?</v>
      </c>
      <c r="S215" s="377" t="e">
        <f ca="1">_xll.RiskPercentile(S$4,$A215)</f>
        <v>#NAME?</v>
      </c>
      <c r="T215" s="377" t="e">
        <f ca="1">_xll.RiskPercentile(T$4,$A215)</f>
        <v>#NAME?</v>
      </c>
      <c r="U215" s="377" t="e">
        <f ca="1">_xll.RiskPercentile(U$4,$A215)</f>
        <v>#NAME?</v>
      </c>
      <c r="V215" s="377" t="e">
        <f ca="1">_xll.RiskPercentile(V$4,$A215)</f>
        <v>#NAME?</v>
      </c>
      <c r="W215" s="377" t="e">
        <f ca="1">_xll.RiskPercentile(W$4,$A215)</f>
        <v>#NAME?</v>
      </c>
      <c r="X215" s="377" t="e">
        <f ca="1">_xll.RiskPercentile(X$4,$A215)</f>
        <v>#NAME?</v>
      </c>
      <c r="Y215" s="377" t="e">
        <f ca="1">_xll.RiskPercentile(Y$4,$A215)</f>
        <v>#NAME?</v>
      </c>
      <c r="Z215" s="377" t="e">
        <f ca="1">_xll.RiskPercentile(Z$4,$A215)</f>
        <v>#NAME?</v>
      </c>
      <c r="AA215" s="377" t="e">
        <f ca="1">_xll.RiskPercentile(AA$4,$A215)</f>
        <v>#NAME?</v>
      </c>
      <c r="AB215" s="377" t="e">
        <f ca="1">_xll.RiskPercentile(AB$4,$A215)</f>
        <v>#NAME?</v>
      </c>
      <c r="AC215" s="377" t="e">
        <f ca="1">_xll.RiskPercentile(AC$4,$A215)</f>
        <v>#NAME?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5"/>
  <sheetViews>
    <sheetView workbookViewId="0">
      <selection activeCell="X7" sqref="X7"/>
    </sheetView>
  </sheetViews>
  <sheetFormatPr defaultRowHeight="15" x14ac:dyDescent="0.25"/>
  <cols>
    <col min="1" max="1" width="10.28515625" style="377" customWidth="1"/>
    <col min="2" max="2" width="9.140625" style="362"/>
    <col min="3" max="29" width="9.28515625" style="64" bestFit="1" customWidth="1"/>
  </cols>
  <sheetData>
    <row r="1" spans="1:29" s="351" customFormat="1" x14ac:dyDescent="0.25">
      <c r="A1" s="343"/>
      <c r="B1" s="344"/>
      <c r="C1" s="345" t="s">
        <v>324</v>
      </c>
      <c r="D1" s="346"/>
      <c r="E1" s="346"/>
      <c r="F1" s="346"/>
      <c r="G1" s="346"/>
      <c r="H1" s="346"/>
      <c r="I1" s="346"/>
      <c r="J1" s="346"/>
      <c r="K1" s="346"/>
      <c r="L1" s="378" t="s">
        <v>152</v>
      </c>
      <c r="M1" s="378"/>
      <c r="N1" s="378"/>
      <c r="O1" s="378"/>
      <c r="P1" s="378"/>
      <c r="Q1" s="379"/>
      <c r="R1" s="380"/>
      <c r="S1" s="378"/>
      <c r="T1" s="378"/>
      <c r="U1" s="378"/>
      <c r="V1" s="378"/>
      <c r="W1" s="378"/>
      <c r="X1" s="378"/>
      <c r="Y1" s="378"/>
      <c r="Z1" s="378"/>
      <c r="AA1" s="349" t="s">
        <v>171</v>
      </c>
      <c r="AB1" s="349"/>
      <c r="AC1" s="349"/>
    </row>
    <row r="2" spans="1:29" s="351" customFormat="1" ht="18" customHeight="1" x14ac:dyDescent="0.25">
      <c r="A2" s="343"/>
      <c r="B2" s="344"/>
      <c r="C2" s="345" t="s">
        <v>323</v>
      </c>
      <c r="D2" s="346"/>
      <c r="E2" s="347"/>
      <c r="F2" s="345" t="s">
        <v>273</v>
      </c>
      <c r="G2" s="346"/>
      <c r="H2" s="347"/>
      <c r="I2" s="345" t="s">
        <v>274</v>
      </c>
      <c r="J2" s="346"/>
      <c r="K2" s="347"/>
      <c r="L2" s="380" t="s">
        <v>261</v>
      </c>
      <c r="M2" s="378"/>
      <c r="N2" s="379"/>
      <c r="O2" s="380" t="s">
        <v>262</v>
      </c>
      <c r="P2" s="378"/>
      <c r="Q2" s="379"/>
      <c r="R2" s="380" t="s">
        <v>263</v>
      </c>
      <c r="S2" s="378"/>
      <c r="T2" s="379"/>
      <c r="U2" s="380" t="s">
        <v>312</v>
      </c>
      <c r="V2" s="378"/>
      <c r="W2" s="379"/>
      <c r="X2" s="380" t="s">
        <v>312</v>
      </c>
      <c r="Y2" s="378"/>
      <c r="Z2" s="379"/>
      <c r="AA2" s="348" t="s">
        <v>272</v>
      </c>
      <c r="AB2" s="349"/>
      <c r="AC2" s="350"/>
    </row>
    <row r="3" spans="1:29" s="356" customFormat="1" ht="35.25" customHeight="1" x14ac:dyDescent="0.25">
      <c r="A3" s="352"/>
      <c r="B3" s="353"/>
      <c r="C3" s="354" t="s">
        <v>315</v>
      </c>
      <c r="D3" s="354" t="s">
        <v>316</v>
      </c>
      <c r="E3" s="354" t="s">
        <v>317</v>
      </c>
      <c r="F3" s="354" t="s">
        <v>315</v>
      </c>
      <c r="G3" s="354" t="s">
        <v>316</v>
      </c>
      <c r="H3" s="354" t="s">
        <v>317</v>
      </c>
      <c r="I3" s="354" t="s">
        <v>315</v>
      </c>
      <c r="J3" s="354" t="s">
        <v>316</v>
      </c>
      <c r="K3" s="354" t="s">
        <v>317</v>
      </c>
      <c r="L3" s="381" t="s">
        <v>315</v>
      </c>
      <c r="M3" s="381" t="s">
        <v>316</v>
      </c>
      <c r="N3" s="381" t="s">
        <v>317</v>
      </c>
      <c r="O3" s="381" t="s">
        <v>315</v>
      </c>
      <c r="P3" s="381" t="s">
        <v>316</v>
      </c>
      <c r="Q3" s="381" t="s">
        <v>317</v>
      </c>
      <c r="R3" s="381" t="s">
        <v>315</v>
      </c>
      <c r="S3" s="381" t="s">
        <v>316</v>
      </c>
      <c r="T3" s="381" t="s">
        <v>317</v>
      </c>
      <c r="U3" s="381" t="s">
        <v>315</v>
      </c>
      <c r="V3" s="381" t="s">
        <v>316</v>
      </c>
      <c r="W3" s="381" t="s">
        <v>317</v>
      </c>
      <c r="X3" s="381" t="s">
        <v>315</v>
      </c>
      <c r="Y3" s="381" t="s">
        <v>316</v>
      </c>
      <c r="Z3" s="381" t="s">
        <v>317</v>
      </c>
      <c r="AA3" s="355" t="s">
        <v>315</v>
      </c>
      <c r="AB3" s="355" t="s">
        <v>316</v>
      </c>
      <c r="AC3" s="355" t="s">
        <v>317</v>
      </c>
    </row>
    <row r="4" spans="1:29" s="360" customFormat="1" ht="18" customHeight="1" x14ac:dyDescent="0.25">
      <c r="A4" s="357" t="s">
        <v>90</v>
      </c>
      <c r="B4" s="358" t="s">
        <v>319</v>
      </c>
      <c r="C4" s="359">
        <v>0.48516200059329323</v>
      </c>
      <c r="D4" s="359">
        <v>0.48516200059329323</v>
      </c>
      <c r="E4" s="359">
        <v>0.48516200059329323</v>
      </c>
      <c r="F4" s="359">
        <v>1.1950006174438622E-6</v>
      </c>
      <c r="G4" s="359">
        <v>1.1950006174438622E-6</v>
      </c>
      <c r="H4" s="359">
        <v>1.1950006174438622E-6</v>
      </c>
      <c r="I4" s="359">
        <v>2.4625844574268634E-2</v>
      </c>
      <c r="J4" s="359">
        <v>2.4625844574268634E-2</v>
      </c>
      <c r="K4" s="359">
        <v>2.4625844574268634E-2</v>
      </c>
      <c r="L4" s="359">
        <v>18.338878769062205</v>
      </c>
      <c r="M4" s="359">
        <v>18.338878769062205</v>
      </c>
      <c r="N4" s="359">
        <v>1.2044891952064465</v>
      </c>
      <c r="O4" s="359">
        <v>0.82960015470942083</v>
      </c>
      <c r="P4" s="359">
        <v>0.82960015470942083</v>
      </c>
      <c r="Q4" s="359">
        <v>5.4487759871929844E-2</v>
      </c>
      <c r="R4" s="359">
        <v>0.68546587649564295</v>
      </c>
      <c r="S4" s="359">
        <v>0.68546587649564295</v>
      </c>
      <c r="T4" s="359">
        <v>4.502108620264024E-2</v>
      </c>
      <c r="U4" s="359">
        <v>3</v>
      </c>
      <c r="V4" s="359">
        <v>3</v>
      </c>
      <c r="W4" s="359">
        <v>1</v>
      </c>
      <c r="X4" s="359">
        <v>2.0489701417652886</v>
      </c>
      <c r="Y4" s="359">
        <v>2.0489701417652886</v>
      </c>
      <c r="Z4" s="359">
        <v>0.1352010339533273</v>
      </c>
      <c r="AA4" s="359">
        <v>7.7811161825590523E-3</v>
      </c>
      <c r="AB4" s="359">
        <v>7.7811161825590523E-3</v>
      </c>
      <c r="AC4" s="359">
        <v>7.7811161825590523E-3</v>
      </c>
    </row>
    <row r="5" spans="1:29" s="362" customFormat="1" x14ac:dyDescent="0.25">
      <c r="A5" s="361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</row>
    <row r="6" spans="1:29" s="367" customFormat="1" x14ac:dyDescent="0.25">
      <c r="A6" s="364"/>
      <c r="B6" s="365"/>
      <c r="C6" s="366" t="s">
        <v>323</v>
      </c>
      <c r="D6" s="366"/>
      <c r="E6" s="366"/>
      <c r="F6" s="366" t="s">
        <v>273</v>
      </c>
      <c r="G6" s="366"/>
      <c r="H6" s="366"/>
      <c r="I6" s="366" t="s">
        <v>274</v>
      </c>
      <c r="J6" s="366"/>
      <c r="K6" s="366"/>
      <c r="L6" s="366" t="s">
        <v>261</v>
      </c>
      <c r="M6" s="366"/>
      <c r="N6" s="366"/>
      <c r="O6" s="366" t="s">
        <v>262</v>
      </c>
      <c r="P6" s="366"/>
      <c r="Q6" s="366"/>
      <c r="R6" s="366" t="s">
        <v>263</v>
      </c>
      <c r="S6" s="366"/>
      <c r="T6" s="366"/>
      <c r="U6" s="366" t="s">
        <v>312</v>
      </c>
      <c r="V6" s="366"/>
      <c r="W6" s="366"/>
      <c r="X6" s="366" t="s">
        <v>312</v>
      </c>
      <c r="Y6" s="366"/>
      <c r="Z6" s="366"/>
      <c r="AA6" s="366" t="s">
        <v>272</v>
      </c>
      <c r="AB6" s="366"/>
      <c r="AC6" s="366"/>
    </row>
    <row r="7" spans="1:29" s="371" customFormat="1" ht="30" x14ac:dyDescent="0.25">
      <c r="A7" s="368"/>
      <c r="B7" s="369"/>
      <c r="C7" s="370" t="s">
        <v>315</v>
      </c>
      <c r="D7" s="370" t="s">
        <v>316</v>
      </c>
      <c r="E7" s="370" t="s">
        <v>317</v>
      </c>
      <c r="F7" s="370" t="s">
        <v>315</v>
      </c>
      <c r="G7" s="370" t="s">
        <v>316</v>
      </c>
      <c r="H7" s="370" t="s">
        <v>317</v>
      </c>
      <c r="I7" s="370" t="s">
        <v>315</v>
      </c>
      <c r="J7" s="370" t="s">
        <v>316</v>
      </c>
      <c r="K7" s="370" t="s">
        <v>317</v>
      </c>
      <c r="L7" s="370" t="s">
        <v>315</v>
      </c>
      <c r="M7" s="370" t="s">
        <v>316</v>
      </c>
      <c r="N7" s="370" t="s">
        <v>317</v>
      </c>
      <c r="O7" s="370" t="s">
        <v>315</v>
      </c>
      <c r="P7" s="370" t="s">
        <v>316</v>
      </c>
      <c r="Q7" s="370" t="s">
        <v>317</v>
      </c>
      <c r="R7" s="370" t="s">
        <v>315</v>
      </c>
      <c r="S7" s="370" t="s">
        <v>316</v>
      </c>
      <c r="T7" s="370" t="s">
        <v>317</v>
      </c>
      <c r="U7" s="370" t="s">
        <v>315</v>
      </c>
      <c r="V7" s="370" t="s">
        <v>316</v>
      </c>
      <c r="W7" s="370" t="s">
        <v>317</v>
      </c>
      <c r="X7" s="370" t="s">
        <v>315</v>
      </c>
      <c r="Y7" s="370" t="s">
        <v>316</v>
      </c>
      <c r="Z7" s="370" t="s">
        <v>317</v>
      </c>
      <c r="AA7" s="370" t="s">
        <v>315</v>
      </c>
      <c r="AB7" s="370" t="s">
        <v>316</v>
      </c>
      <c r="AC7" s="370" t="s">
        <v>317</v>
      </c>
    </row>
    <row r="8" spans="1:29" s="373" customFormat="1" x14ac:dyDescent="0.25">
      <c r="A8" s="372" t="s">
        <v>320</v>
      </c>
      <c r="B8" s="365"/>
      <c r="C8" s="372">
        <v>7.7911321385175591E-2</v>
      </c>
      <c r="D8" s="372">
        <v>7.7911321385175591E-2</v>
      </c>
      <c r="E8" s="372">
        <v>7.7911321385175591E-2</v>
      </c>
      <c r="F8" s="372">
        <v>4.2464321073870414E-8</v>
      </c>
      <c r="G8" s="372">
        <v>4.2464321073870414E-8</v>
      </c>
      <c r="H8" s="372">
        <v>4.2464321073870414E-8</v>
      </c>
      <c r="I8" s="372">
        <v>4.7613250995707921E-4</v>
      </c>
      <c r="J8" s="372">
        <v>4.7613250995707921E-4</v>
      </c>
      <c r="K8" s="372">
        <v>4.7613250995707921E-4</v>
      </c>
      <c r="L8" s="372">
        <v>2.2795382052639606</v>
      </c>
      <c r="M8" s="372">
        <v>2.2795382052639606</v>
      </c>
      <c r="N8" s="372">
        <v>7.5988408951609202E-2</v>
      </c>
      <c r="O8" s="372">
        <v>7.2998598264273171E-2</v>
      </c>
      <c r="P8" s="372">
        <v>7.2998598264273171E-2</v>
      </c>
      <c r="Q8" s="372">
        <v>2.4929754183872798E-3</v>
      </c>
      <c r="R8" s="372">
        <v>2.3424292170956432E-3</v>
      </c>
      <c r="S8" s="372">
        <v>2.3424292170956432E-3</v>
      </c>
      <c r="T8" s="372">
        <v>8.0649745697074286E-5</v>
      </c>
      <c r="U8" s="372">
        <v>1</v>
      </c>
      <c r="V8" s="372">
        <v>1</v>
      </c>
      <c r="W8" s="372">
        <v>1</v>
      </c>
      <c r="X8" s="372">
        <v>7.0366359227928858E-3</v>
      </c>
      <c r="Y8" s="372">
        <v>7.0366359227928858E-3</v>
      </c>
      <c r="Z8" s="372">
        <v>2.4227507648560425E-4</v>
      </c>
      <c r="AA8" s="372">
        <v>2.5030689725650125E-4</v>
      </c>
      <c r="AB8" s="372">
        <v>2.5030689725650125E-4</v>
      </c>
      <c r="AC8" s="372">
        <v>2.5030689725650125E-4</v>
      </c>
    </row>
    <row r="9" spans="1:29" s="373" customFormat="1" x14ac:dyDescent="0.25">
      <c r="A9" s="372"/>
      <c r="B9" s="365"/>
      <c r="C9" s="372">
        <v>7.7911321385175591E-2</v>
      </c>
      <c r="D9" s="372">
        <v>7.7911321385175591E-2</v>
      </c>
      <c r="E9" s="372">
        <v>7.7911321385175591E-2</v>
      </c>
      <c r="F9" s="372">
        <v>4.2464321073870414E-8</v>
      </c>
      <c r="G9" s="372">
        <v>4.2464321073870414E-8</v>
      </c>
      <c r="H9" s="372">
        <v>4.2464321073870414E-8</v>
      </c>
      <c r="I9" s="372">
        <v>4.7613250995707921E-4</v>
      </c>
      <c r="J9" s="372">
        <v>4.7613250995707921E-4</v>
      </c>
      <c r="K9" s="372">
        <v>4.7613250995707921E-4</v>
      </c>
      <c r="L9" s="372">
        <v>2.2795382052639606</v>
      </c>
      <c r="M9" s="372">
        <v>2.2795382052639606</v>
      </c>
      <c r="N9" s="372">
        <v>7.5988408951609202E-2</v>
      </c>
      <c r="O9" s="372">
        <v>7.2998598264273171E-2</v>
      </c>
      <c r="P9" s="372">
        <v>7.2998598264273171E-2</v>
      </c>
      <c r="Q9" s="372">
        <v>2.4929754183872798E-3</v>
      </c>
      <c r="R9" s="372">
        <v>2.3424292170956432E-3</v>
      </c>
      <c r="S9" s="372">
        <v>2.3424292170956432E-3</v>
      </c>
      <c r="T9" s="372">
        <v>8.0649745697074286E-5</v>
      </c>
      <c r="U9" s="372">
        <v>1</v>
      </c>
      <c r="V9" s="372">
        <v>1</v>
      </c>
      <c r="W9" s="372">
        <v>1</v>
      </c>
      <c r="X9" s="372">
        <v>7.0366359227928858E-3</v>
      </c>
      <c r="Y9" s="372">
        <v>7.0366359227928858E-3</v>
      </c>
      <c r="Z9" s="372">
        <v>2.4227507648560425E-4</v>
      </c>
      <c r="AA9" s="372">
        <v>2.5030689725650125E-4</v>
      </c>
      <c r="AB9" s="372">
        <v>2.5030689725650125E-4</v>
      </c>
      <c r="AC9" s="372">
        <v>2.5030689725650125E-4</v>
      </c>
    </row>
    <row r="10" spans="1:29" s="373" customFormat="1" x14ac:dyDescent="0.25">
      <c r="A10" s="374" t="s">
        <v>321</v>
      </c>
      <c r="B10" s="365"/>
      <c r="C10" s="374">
        <v>0.20394215049639805</v>
      </c>
      <c r="D10" s="374">
        <v>0.20394215049639805</v>
      </c>
      <c r="E10" s="374">
        <v>0.20394215049639805</v>
      </c>
      <c r="F10" s="374">
        <v>2.120856130620844E-7</v>
      </c>
      <c r="G10" s="374">
        <v>2.120856130620844E-7</v>
      </c>
      <c r="H10" s="374">
        <v>2.120856130620844E-7</v>
      </c>
      <c r="I10" s="374">
        <v>2.8042889416614661E-3</v>
      </c>
      <c r="J10" s="374">
        <v>2.8042889416614661E-3</v>
      </c>
      <c r="K10" s="374">
        <v>2.8042889416614661E-3</v>
      </c>
      <c r="L10" s="374">
        <v>6.5604671291992318</v>
      </c>
      <c r="M10" s="374">
        <v>6.5604671291992318</v>
      </c>
      <c r="N10" s="374">
        <v>0.33461395450834003</v>
      </c>
      <c r="O10" s="374">
        <v>0.23886429985810292</v>
      </c>
      <c r="P10" s="374">
        <v>0.23886429985810292</v>
      </c>
      <c r="Q10" s="374">
        <v>1.1853807930067163E-2</v>
      </c>
      <c r="R10" s="374">
        <v>2.0041745799311318E-2</v>
      </c>
      <c r="S10" s="374">
        <v>2.0041745799311318E-2</v>
      </c>
      <c r="T10" s="374">
        <v>9.0069711297890054E-4</v>
      </c>
      <c r="U10" s="374">
        <v>1</v>
      </c>
      <c r="V10" s="374">
        <v>1</v>
      </c>
      <c r="W10" s="374">
        <v>1</v>
      </c>
      <c r="X10" s="374">
        <v>6.0197484740025134E-2</v>
      </c>
      <c r="Y10" s="374">
        <v>6.0197484740025134E-2</v>
      </c>
      <c r="Z10" s="374">
        <v>2.7057142054901619E-3</v>
      </c>
      <c r="AA10" s="374">
        <v>1.5176935553556999E-3</v>
      </c>
      <c r="AB10" s="374">
        <v>1.5176935553556999E-3</v>
      </c>
      <c r="AC10" s="374">
        <v>1.5176935553556999E-3</v>
      </c>
    </row>
    <row r="11" spans="1:29" s="373" customFormat="1" x14ac:dyDescent="0.25">
      <c r="A11" s="374"/>
      <c r="B11" s="365"/>
      <c r="C11" s="374">
        <v>0.20394215049639805</v>
      </c>
      <c r="D11" s="374">
        <v>0.20394215049639805</v>
      </c>
      <c r="E11" s="374">
        <v>0.20394215049639805</v>
      </c>
      <c r="F11" s="374">
        <v>2.120856130620844E-7</v>
      </c>
      <c r="G11" s="374">
        <v>2.120856130620844E-7</v>
      </c>
      <c r="H11" s="374">
        <v>2.120856130620844E-7</v>
      </c>
      <c r="I11" s="374">
        <v>2.8042889416614661E-3</v>
      </c>
      <c r="J11" s="374">
        <v>2.8042889416614661E-3</v>
      </c>
      <c r="K11" s="374">
        <v>2.8042889416614661E-3</v>
      </c>
      <c r="L11" s="374">
        <v>6.5604671291992318</v>
      </c>
      <c r="M11" s="374">
        <v>6.5604671291992318</v>
      </c>
      <c r="N11" s="374">
        <v>0.33461395450834003</v>
      </c>
      <c r="O11" s="374">
        <v>0.23886429985810292</v>
      </c>
      <c r="P11" s="374">
        <v>0.23886429985810292</v>
      </c>
      <c r="Q11" s="374">
        <v>1.1853807930067163E-2</v>
      </c>
      <c r="R11" s="374">
        <v>2.0041745799311318E-2</v>
      </c>
      <c r="S11" s="374">
        <v>2.0041745799311318E-2</v>
      </c>
      <c r="T11" s="374">
        <v>9.0069711297890054E-4</v>
      </c>
      <c r="U11" s="374">
        <v>1</v>
      </c>
      <c r="V11" s="374">
        <v>1</v>
      </c>
      <c r="W11" s="374">
        <v>1</v>
      </c>
      <c r="X11" s="374">
        <v>6.0197484740025134E-2</v>
      </c>
      <c r="Y11" s="374">
        <v>6.0197484740025134E-2</v>
      </c>
      <c r="Z11" s="374">
        <v>2.7057142054901619E-3</v>
      </c>
      <c r="AA11" s="374">
        <v>1.5176935553556999E-3</v>
      </c>
      <c r="AB11" s="374">
        <v>1.5176935553556999E-3</v>
      </c>
      <c r="AC11" s="374">
        <v>1.5176935553556999E-3</v>
      </c>
    </row>
    <row r="12" spans="1:29" s="373" customFormat="1" x14ac:dyDescent="0.25">
      <c r="A12" s="372" t="s">
        <v>322</v>
      </c>
      <c r="B12" s="365"/>
      <c r="C12" s="372">
        <v>0.51628365644836227</v>
      </c>
      <c r="D12" s="372">
        <v>0.51628365644836227</v>
      </c>
      <c r="E12" s="372">
        <v>0.51628365644836227</v>
      </c>
      <c r="F12" s="372">
        <v>9.5692054900417079E-7</v>
      </c>
      <c r="G12" s="372">
        <v>9.5692054900417079E-7</v>
      </c>
      <c r="H12" s="372">
        <v>9.5692054900417079E-7</v>
      </c>
      <c r="I12" s="372">
        <v>1.4700547672961138E-2</v>
      </c>
      <c r="J12" s="372">
        <v>1.4700547672961138E-2</v>
      </c>
      <c r="K12" s="372">
        <v>1.4700547672961138E-2</v>
      </c>
      <c r="L12" s="372">
        <v>17.882244913334844</v>
      </c>
      <c r="M12" s="372">
        <v>17.882244913334844</v>
      </c>
      <c r="N12" s="372">
        <v>1.1772366853197245</v>
      </c>
      <c r="O12" s="372">
        <v>0.72891180071836814</v>
      </c>
      <c r="P12" s="372">
        <v>0.72891180071836814</v>
      </c>
      <c r="Q12" s="372">
        <v>4.6266206902618463E-2</v>
      </c>
      <c r="R12" s="372">
        <v>0.14290591911645614</v>
      </c>
      <c r="S12" s="372">
        <v>0.14290591911645614</v>
      </c>
      <c r="T12" s="372">
        <v>7.6336323974766519E-3</v>
      </c>
      <c r="U12" s="372">
        <v>1</v>
      </c>
      <c r="V12" s="372">
        <v>1</v>
      </c>
      <c r="W12" s="372">
        <v>1</v>
      </c>
      <c r="X12" s="372">
        <v>0.42885038063655767</v>
      </c>
      <c r="Y12" s="372">
        <v>0.42885038063655767</v>
      </c>
      <c r="Z12" s="372">
        <v>2.2930480871190723E-2</v>
      </c>
      <c r="AA12" s="372">
        <v>6.2712883733522457E-3</v>
      </c>
      <c r="AB12" s="372">
        <v>6.2712883733522457E-3</v>
      </c>
      <c r="AC12" s="372">
        <v>6.2712883733522457E-3</v>
      </c>
    </row>
    <row r="13" spans="1:29" s="373" customFormat="1" x14ac:dyDescent="0.25">
      <c r="A13" s="372"/>
      <c r="B13" s="365"/>
      <c r="C13" s="372">
        <v>0.51628365644836227</v>
      </c>
      <c r="D13" s="372">
        <v>0.51628365644836227</v>
      </c>
      <c r="E13" s="372">
        <v>0.51628365644836227</v>
      </c>
      <c r="F13" s="372">
        <v>9.5692054900417079E-7</v>
      </c>
      <c r="G13" s="372">
        <v>9.5692054900417079E-7</v>
      </c>
      <c r="H13" s="372">
        <v>9.5692054900417079E-7</v>
      </c>
      <c r="I13" s="372">
        <v>1.4700547672961138E-2</v>
      </c>
      <c r="J13" s="372">
        <v>1.4700547672961138E-2</v>
      </c>
      <c r="K13" s="372">
        <v>1.4700547672961138E-2</v>
      </c>
      <c r="L13" s="372">
        <v>17.882244913334844</v>
      </c>
      <c r="M13" s="372">
        <v>17.882244913334844</v>
      </c>
      <c r="N13" s="372">
        <v>1.1772366853197245</v>
      </c>
      <c r="O13" s="372">
        <v>0.72891180071836814</v>
      </c>
      <c r="P13" s="372">
        <v>0.72891180071836814</v>
      </c>
      <c r="Q13" s="372">
        <v>4.6266206902618463E-2</v>
      </c>
      <c r="R13" s="372">
        <v>0.14290591911645614</v>
      </c>
      <c r="S13" s="372">
        <v>0.14290591911645614</v>
      </c>
      <c r="T13" s="372">
        <v>7.6336323974766519E-3</v>
      </c>
      <c r="U13" s="372">
        <v>1</v>
      </c>
      <c r="V13" s="372">
        <v>1</v>
      </c>
      <c r="W13" s="372">
        <v>1</v>
      </c>
      <c r="X13" s="372">
        <v>0.42885038063655767</v>
      </c>
      <c r="Y13" s="372">
        <v>0.42885038063655767</v>
      </c>
      <c r="Z13" s="372">
        <v>2.2930480871190723E-2</v>
      </c>
      <c r="AA13" s="372">
        <v>6.2712883733522457E-3</v>
      </c>
      <c r="AB13" s="372">
        <v>6.2712883733522457E-3</v>
      </c>
      <c r="AC13" s="372">
        <v>6.2712883733522457E-3</v>
      </c>
    </row>
    <row r="14" spans="1:29" s="362" customFormat="1" x14ac:dyDescent="0.25">
      <c r="A14" s="375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1"/>
      <c r="X14" s="361"/>
      <c r="Y14" s="361"/>
      <c r="Z14" s="361"/>
      <c r="AA14" s="361"/>
      <c r="AB14" s="361"/>
      <c r="AC14" s="361"/>
    </row>
    <row r="15" spans="1:29" x14ac:dyDescent="0.25">
      <c r="A15" s="376">
        <v>1E-3</v>
      </c>
      <c r="C15" s="377">
        <v>9.9843211814840279E-4</v>
      </c>
      <c r="D15" s="377">
        <v>9.9843211814840279E-4</v>
      </c>
      <c r="E15" s="377">
        <v>9.9843211814840279E-4</v>
      </c>
      <c r="F15" s="377">
        <v>3.9863835977060643E-11</v>
      </c>
      <c r="G15" s="377">
        <v>3.9863835977060643E-11</v>
      </c>
      <c r="H15" s="377">
        <v>3.9863835977060643E-11</v>
      </c>
      <c r="I15" s="377">
        <v>2.0210792412070422E-7</v>
      </c>
      <c r="J15" s="377">
        <v>2.0210792412070422E-7</v>
      </c>
      <c r="K15" s="377">
        <v>2.0210792412070422E-7</v>
      </c>
      <c r="L15" s="377">
        <v>1.6856524107766686E-2</v>
      </c>
      <c r="M15" s="377">
        <v>1.6856524107766686E-2</v>
      </c>
      <c r="N15" s="377">
        <v>1.148954868803712E-5</v>
      </c>
      <c r="O15" s="377">
        <v>2.9938325112708399E-4</v>
      </c>
      <c r="P15" s="377">
        <v>2.9938325112708399E-4</v>
      </c>
      <c r="Q15" s="377">
        <v>3.6804871561134811E-7</v>
      </c>
      <c r="R15" s="377">
        <v>1.7504987381701461E-8</v>
      </c>
      <c r="S15" s="377">
        <v>1.7504987381701461E-8</v>
      </c>
      <c r="T15" s="377">
        <v>1.4908922394368639E-10</v>
      </c>
      <c r="U15" s="377">
        <v>1</v>
      </c>
      <c r="V15" s="377">
        <v>1</v>
      </c>
      <c r="W15" s="377">
        <v>1</v>
      </c>
      <c r="X15" s="377">
        <v>5.2585716211832717E-8</v>
      </c>
      <c r="Y15" s="377">
        <v>5.2585716211832717E-8</v>
      </c>
      <c r="Z15" s="377">
        <v>4.4787028122787707E-10</v>
      </c>
      <c r="AA15" s="377">
        <v>1.1329363101870993E-9</v>
      </c>
      <c r="AB15" s="377">
        <v>1.1329363101870993E-9</v>
      </c>
      <c r="AC15" s="377">
        <v>1.1329363101870993E-9</v>
      </c>
    </row>
    <row r="16" spans="1:29" x14ac:dyDescent="0.25">
      <c r="A16" s="376">
        <v>5.0000000000000001E-3</v>
      </c>
      <c r="C16" s="377">
        <v>3.1283760402690147E-3</v>
      </c>
      <c r="D16" s="377">
        <v>3.1283760402690147E-3</v>
      </c>
      <c r="E16" s="377">
        <v>3.1283760402690147E-3</v>
      </c>
      <c r="F16" s="377">
        <v>2.2285512587278945E-10</v>
      </c>
      <c r="G16" s="377">
        <v>2.2285512587278945E-10</v>
      </c>
      <c r="H16" s="377">
        <v>2.2285512587278945E-10</v>
      </c>
      <c r="I16" s="377">
        <v>1.4934056305026976E-6</v>
      </c>
      <c r="J16" s="377">
        <v>1.4934056305026976E-6</v>
      </c>
      <c r="K16" s="377">
        <v>1.4934056305026976E-6</v>
      </c>
      <c r="L16" s="377">
        <v>5.665834364044204E-2</v>
      </c>
      <c r="M16" s="377">
        <v>5.665834364044204E-2</v>
      </c>
      <c r="N16" s="377">
        <v>1.6280004909216721E-4</v>
      </c>
      <c r="O16" s="377">
        <v>1.3122974051691591E-3</v>
      </c>
      <c r="P16" s="377">
        <v>1.3122974051691591E-3</v>
      </c>
      <c r="Q16" s="377">
        <v>4.6218701156928838E-6</v>
      </c>
      <c r="R16" s="377">
        <v>4.8499526836126241E-7</v>
      </c>
      <c r="S16" s="377">
        <v>4.8499526836126241E-7</v>
      </c>
      <c r="T16" s="377">
        <v>8.0669996419724763E-9</v>
      </c>
      <c r="U16" s="377">
        <v>1</v>
      </c>
      <c r="V16" s="377">
        <v>1</v>
      </c>
      <c r="W16" s="377">
        <v>1</v>
      </c>
      <c r="X16" s="377">
        <v>1.4569461207504407E-6</v>
      </c>
      <c r="Y16" s="377">
        <v>1.4569461207504407E-6</v>
      </c>
      <c r="Z16" s="377">
        <v>2.4233605236769906E-8</v>
      </c>
      <c r="AA16" s="377">
        <v>3.9902558623729831E-8</v>
      </c>
      <c r="AB16" s="377">
        <v>3.9902558623729831E-8</v>
      </c>
      <c r="AC16" s="377">
        <v>3.9902558623729831E-8</v>
      </c>
    </row>
    <row r="17" spans="1:29" x14ac:dyDescent="0.25">
      <c r="A17" s="376">
        <v>0.01</v>
      </c>
      <c r="C17" s="377">
        <v>5.201181143698645E-3</v>
      </c>
      <c r="D17" s="377">
        <v>5.201181143698645E-3</v>
      </c>
      <c r="E17" s="377">
        <v>5.201181143698645E-3</v>
      </c>
      <c r="F17" s="377">
        <v>4.7177615281332379E-10</v>
      </c>
      <c r="G17" s="377">
        <v>4.7177615281332379E-10</v>
      </c>
      <c r="H17" s="377">
        <v>4.7177615281332379E-10</v>
      </c>
      <c r="I17" s="377">
        <v>3.5040801879627773E-6</v>
      </c>
      <c r="J17" s="377">
        <v>3.5040801879627773E-6</v>
      </c>
      <c r="K17" s="377">
        <v>3.5040801879627773E-6</v>
      </c>
      <c r="L17" s="377">
        <v>9.9233383112366652E-2</v>
      </c>
      <c r="M17" s="377">
        <v>9.9233383112366652E-2</v>
      </c>
      <c r="N17" s="377">
        <v>4.226159838215572E-4</v>
      </c>
      <c r="O17" s="377">
        <v>2.3130620704937392E-3</v>
      </c>
      <c r="P17" s="377">
        <v>2.3130620704937392E-3</v>
      </c>
      <c r="Q17" s="377">
        <v>1.2658147091179043E-5</v>
      </c>
      <c r="R17" s="377">
        <v>1.9505443305878331E-6</v>
      </c>
      <c r="S17" s="377">
        <v>1.9505443305878331E-6</v>
      </c>
      <c r="T17" s="377">
        <v>3.2221429531887916E-8</v>
      </c>
      <c r="U17" s="377">
        <v>1</v>
      </c>
      <c r="V17" s="377">
        <v>1</v>
      </c>
      <c r="W17" s="377">
        <v>1</v>
      </c>
      <c r="X17" s="377">
        <v>5.8595168879952835E-6</v>
      </c>
      <c r="Y17" s="377">
        <v>5.8595168879952835E-6</v>
      </c>
      <c r="Z17" s="377">
        <v>9.6794525592949875E-8</v>
      </c>
      <c r="AA17" s="377">
        <v>1.8197379972284468E-7</v>
      </c>
      <c r="AB17" s="377">
        <v>1.8197379972284468E-7</v>
      </c>
      <c r="AC17" s="377">
        <v>1.8197379972284468E-7</v>
      </c>
    </row>
    <row r="18" spans="1:29" x14ac:dyDescent="0.25">
      <c r="A18" s="376">
        <v>1.4999999999999999E-2</v>
      </c>
      <c r="C18" s="377">
        <v>6.9265627838584138E-3</v>
      </c>
      <c r="D18" s="377">
        <v>6.9265627838584138E-3</v>
      </c>
      <c r="E18" s="377">
        <v>6.9265627838584138E-3</v>
      </c>
      <c r="F18" s="377">
        <v>7.2542925185295924E-10</v>
      </c>
      <c r="G18" s="377">
        <v>7.2542925185295924E-10</v>
      </c>
      <c r="H18" s="377">
        <v>7.2542925185295924E-10</v>
      </c>
      <c r="I18" s="377">
        <v>5.5473839668719282E-6</v>
      </c>
      <c r="J18" s="377">
        <v>5.5473839668719282E-6</v>
      </c>
      <c r="K18" s="377">
        <v>5.5473839668719282E-6</v>
      </c>
      <c r="L18" s="377">
        <v>0.13998664905836997</v>
      </c>
      <c r="M18" s="377">
        <v>0.13998664905836997</v>
      </c>
      <c r="N18" s="377">
        <v>7.8523679670887522E-4</v>
      </c>
      <c r="O18" s="377">
        <v>3.4187751312699183E-3</v>
      </c>
      <c r="P18" s="377">
        <v>3.4187751312699183E-3</v>
      </c>
      <c r="Q18" s="377">
        <v>2.3254718986731505E-5</v>
      </c>
      <c r="R18" s="377">
        <v>4.6469287959131675E-6</v>
      </c>
      <c r="S18" s="377">
        <v>4.6469287959131675E-6</v>
      </c>
      <c r="T18" s="377">
        <v>8.2505152064770352E-8</v>
      </c>
      <c r="U18" s="377">
        <v>1</v>
      </c>
      <c r="V18" s="377">
        <v>1</v>
      </c>
      <c r="W18" s="377">
        <v>1</v>
      </c>
      <c r="X18" s="377">
        <v>1.3959568514733804E-5</v>
      </c>
      <c r="Y18" s="377">
        <v>1.3959568514733804E-5</v>
      </c>
      <c r="Z18" s="377">
        <v>2.4784893675385995E-7</v>
      </c>
      <c r="AA18" s="377">
        <v>4.5300212118696681E-7</v>
      </c>
      <c r="AB18" s="377">
        <v>4.5300212118696681E-7</v>
      </c>
      <c r="AC18" s="377">
        <v>4.5300212118696681E-7</v>
      </c>
    </row>
    <row r="19" spans="1:29" x14ac:dyDescent="0.25">
      <c r="A19" s="376">
        <v>0.02</v>
      </c>
      <c r="C19" s="377">
        <v>8.6030862169070785E-3</v>
      </c>
      <c r="D19" s="377">
        <v>8.6030862169070785E-3</v>
      </c>
      <c r="E19" s="377">
        <v>8.6030862169070785E-3</v>
      </c>
      <c r="F19" s="377">
        <v>1.0419944706820508E-9</v>
      </c>
      <c r="G19" s="377">
        <v>1.0419944706820508E-9</v>
      </c>
      <c r="H19" s="377">
        <v>1.0419944706820508E-9</v>
      </c>
      <c r="I19" s="377">
        <v>7.9415054126974103E-6</v>
      </c>
      <c r="J19" s="377">
        <v>7.9415054126974103E-6</v>
      </c>
      <c r="K19" s="377">
        <v>7.9415054126974103E-6</v>
      </c>
      <c r="L19" s="377">
        <v>0.17896478934143889</v>
      </c>
      <c r="M19" s="377">
        <v>0.17896478934143889</v>
      </c>
      <c r="N19" s="377">
        <v>1.2113629425572685E-3</v>
      </c>
      <c r="O19" s="377">
        <v>4.4624694206132917E-3</v>
      </c>
      <c r="P19" s="377">
        <v>4.4624694206132917E-3</v>
      </c>
      <c r="Q19" s="377">
        <v>3.6051958802852059E-5</v>
      </c>
      <c r="R19" s="377">
        <v>8.375315272646467E-6</v>
      </c>
      <c r="S19" s="377">
        <v>8.375315272646467E-6</v>
      </c>
      <c r="T19" s="377">
        <v>1.5481535000716068E-7</v>
      </c>
      <c r="U19" s="377">
        <v>1</v>
      </c>
      <c r="V19" s="377">
        <v>1</v>
      </c>
      <c r="W19" s="377">
        <v>1</v>
      </c>
      <c r="X19" s="377">
        <v>2.515979679281872E-5</v>
      </c>
      <c r="Y19" s="377">
        <v>2.515979679281872E-5</v>
      </c>
      <c r="Z19" s="377">
        <v>4.6507180354242777E-7</v>
      </c>
      <c r="AA19" s="377">
        <v>8.4129423623759428E-7</v>
      </c>
      <c r="AB19" s="377">
        <v>8.4129423623759428E-7</v>
      </c>
      <c r="AC19" s="377">
        <v>8.4129423623759428E-7</v>
      </c>
    </row>
    <row r="20" spans="1:29" x14ac:dyDescent="0.25">
      <c r="A20" s="376">
        <v>2.5000000000000001E-2</v>
      </c>
      <c r="C20" s="377">
        <v>1.029927554176515E-2</v>
      </c>
      <c r="D20" s="377">
        <v>1.029927554176515E-2</v>
      </c>
      <c r="E20" s="377">
        <v>1.029927554176515E-2</v>
      </c>
      <c r="F20" s="377">
        <v>1.376748158013889E-9</v>
      </c>
      <c r="G20" s="377">
        <v>1.376748158013889E-9</v>
      </c>
      <c r="H20" s="377">
        <v>1.376748158013889E-9</v>
      </c>
      <c r="I20" s="377">
        <v>1.0984834967692379E-5</v>
      </c>
      <c r="J20" s="377">
        <v>1.0984834967692379E-5</v>
      </c>
      <c r="K20" s="377">
        <v>1.0984834967692379E-5</v>
      </c>
      <c r="L20" s="377">
        <v>0.21646500870645052</v>
      </c>
      <c r="M20" s="377">
        <v>0.21646500870645052</v>
      </c>
      <c r="N20" s="377">
        <v>1.6867970528214968E-3</v>
      </c>
      <c r="O20" s="377">
        <v>5.4327675711547821E-3</v>
      </c>
      <c r="P20" s="377">
        <v>5.4327675711547821E-3</v>
      </c>
      <c r="Q20" s="377">
        <v>5.0041593549787978E-5</v>
      </c>
      <c r="R20" s="377">
        <v>1.3402939050375198E-5</v>
      </c>
      <c r="S20" s="377">
        <v>1.3402939050375198E-5</v>
      </c>
      <c r="T20" s="377">
        <v>2.5860524429739535E-7</v>
      </c>
      <c r="U20" s="377">
        <v>1</v>
      </c>
      <c r="V20" s="377">
        <v>1</v>
      </c>
      <c r="W20" s="377">
        <v>1</v>
      </c>
      <c r="X20" s="377">
        <v>4.0262987081219314E-5</v>
      </c>
      <c r="Y20" s="377">
        <v>4.0262987081219314E-5</v>
      </c>
      <c r="Z20" s="377">
        <v>7.7686099779330035E-7</v>
      </c>
      <c r="AA20" s="377">
        <v>1.4108238670328435E-6</v>
      </c>
      <c r="AB20" s="377">
        <v>1.4108238670328435E-6</v>
      </c>
      <c r="AC20" s="377">
        <v>1.4108238670328435E-6</v>
      </c>
    </row>
    <row r="21" spans="1:29" x14ac:dyDescent="0.25">
      <c r="A21" s="376">
        <v>3.0000000000000002E-2</v>
      </c>
      <c r="C21" s="377">
        <v>1.1702862604418286E-2</v>
      </c>
      <c r="D21" s="377">
        <v>1.1702862604418286E-2</v>
      </c>
      <c r="E21" s="377">
        <v>1.1702862604418286E-2</v>
      </c>
      <c r="F21" s="377">
        <v>1.7246631594376083E-9</v>
      </c>
      <c r="G21" s="377">
        <v>1.7246631594376083E-9</v>
      </c>
      <c r="H21" s="377">
        <v>1.7246631594376083E-9</v>
      </c>
      <c r="I21" s="377">
        <v>1.4233045748915507E-5</v>
      </c>
      <c r="J21" s="377">
        <v>1.4233045748915507E-5</v>
      </c>
      <c r="K21" s="377">
        <v>1.4233045748915507E-5</v>
      </c>
      <c r="L21" s="377">
        <v>0.25112127758586333</v>
      </c>
      <c r="M21" s="377">
        <v>0.25112127758586333</v>
      </c>
      <c r="N21" s="377">
        <v>2.2394236200394889E-3</v>
      </c>
      <c r="O21" s="377">
        <v>6.4520889015930163E-3</v>
      </c>
      <c r="P21" s="377">
        <v>6.4520889015930163E-3</v>
      </c>
      <c r="Q21" s="377">
        <v>6.5779929442813019E-5</v>
      </c>
      <c r="R21" s="377">
        <v>1.9416002553206431E-5</v>
      </c>
      <c r="S21" s="377">
        <v>1.9416002553206431E-5</v>
      </c>
      <c r="T21" s="377">
        <v>3.9127179451832109E-7</v>
      </c>
      <c r="U21" s="377">
        <v>1</v>
      </c>
      <c r="V21" s="377">
        <v>1</v>
      </c>
      <c r="W21" s="377">
        <v>1</v>
      </c>
      <c r="X21" s="377">
        <v>5.8326477714974184E-5</v>
      </c>
      <c r="Y21" s="377">
        <v>5.8326477714974184E-5</v>
      </c>
      <c r="Z21" s="377">
        <v>1.1753968765440572E-6</v>
      </c>
      <c r="AA21" s="377">
        <v>2.1015411591157077E-6</v>
      </c>
      <c r="AB21" s="377">
        <v>2.1015411591157077E-6</v>
      </c>
      <c r="AC21" s="377">
        <v>2.1015411591157077E-6</v>
      </c>
    </row>
    <row r="22" spans="1:29" x14ac:dyDescent="0.25">
      <c r="A22" s="376">
        <v>3.5000000000000003E-2</v>
      </c>
      <c r="C22" s="377">
        <v>1.2952457954387228E-2</v>
      </c>
      <c r="D22" s="377">
        <v>1.2952457954387228E-2</v>
      </c>
      <c r="E22" s="377">
        <v>1.2952457954387228E-2</v>
      </c>
      <c r="F22" s="377">
        <v>2.0844756811015895E-9</v>
      </c>
      <c r="G22" s="377">
        <v>2.0844756811015895E-9</v>
      </c>
      <c r="H22" s="377">
        <v>2.0844756811015895E-9</v>
      </c>
      <c r="I22" s="377">
        <v>1.754817477852675E-5</v>
      </c>
      <c r="J22" s="377">
        <v>1.754817477852675E-5</v>
      </c>
      <c r="K22" s="377">
        <v>1.754817477852675E-5</v>
      </c>
      <c r="L22" s="377">
        <v>0.28987100093540435</v>
      </c>
      <c r="M22" s="377">
        <v>0.28987100093540435</v>
      </c>
      <c r="N22" s="377">
        <v>2.8359125824845401E-3</v>
      </c>
      <c r="O22" s="377">
        <v>7.499431684838246E-3</v>
      </c>
      <c r="P22" s="377">
        <v>7.499431684838246E-3</v>
      </c>
      <c r="Q22" s="377">
        <v>8.4269601807205255E-5</v>
      </c>
      <c r="R22" s="377">
        <v>2.7074870158466066E-5</v>
      </c>
      <c r="S22" s="377">
        <v>2.7074870158466066E-5</v>
      </c>
      <c r="T22" s="377">
        <v>5.4388534291357233E-7</v>
      </c>
      <c r="U22" s="377">
        <v>1</v>
      </c>
      <c r="V22" s="377">
        <v>1</v>
      </c>
      <c r="W22" s="377">
        <v>1</v>
      </c>
      <c r="X22" s="377">
        <v>8.1334029431955128E-5</v>
      </c>
      <c r="Y22" s="377">
        <v>8.1334029431955128E-5</v>
      </c>
      <c r="Z22" s="377">
        <v>1.6338543731149668E-6</v>
      </c>
      <c r="AA22" s="377">
        <v>3.0207268802866904E-6</v>
      </c>
      <c r="AB22" s="377">
        <v>3.0207268802866904E-6</v>
      </c>
      <c r="AC22" s="377">
        <v>3.0207268802866904E-6</v>
      </c>
    </row>
    <row r="23" spans="1:29" x14ac:dyDescent="0.25">
      <c r="A23" s="376">
        <v>0.04</v>
      </c>
      <c r="C23" s="377">
        <v>1.4522381845395404E-2</v>
      </c>
      <c r="D23" s="377">
        <v>1.4522381845395404E-2</v>
      </c>
      <c r="E23" s="377">
        <v>1.4522381845395404E-2</v>
      </c>
      <c r="F23" s="377">
        <v>2.4904613472633856E-9</v>
      </c>
      <c r="G23" s="377">
        <v>2.4904613472633856E-9</v>
      </c>
      <c r="H23" s="377">
        <v>2.4904613472633856E-9</v>
      </c>
      <c r="I23" s="377">
        <v>2.1326705126029799E-5</v>
      </c>
      <c r="J23" s="377">
        <v>2.1326705126029799E-5</v>
      </c>
      <c r="K23" s="377">
        <v>2.1326705126029799E-5</v>
      </c>
      <c r="L23" s="377">
        <v>0.32503361102253725</v>
      </c>
      <c r="M23" s="377">
        <v>0.32503361102253725</v>
      </c>
      <c r="N23" s="377">
        <v>3.5758806756561847E-3</v>
      </c>
      <c r="O23" s="377">
        <v>8.5990448112044319E-3</v>
      </c>
      <c r="P23" s="377">
        <v>8.5990448112044319E-3</v>
      </c>
      <c r="Q23" s="377">
        <v>1.0409403641802631E-4</v>
      </c>
      <c r="R23" s="377">
        <v>3.6209740448324167E-5</v>
      </c>
      <c r="S23" s="377">
        <v>3.6209740448324167E-5</v>
      </c>
      <c r="T23" s="377">
        <v>7.4699395348892466E-7</v>
      </c>
      <c r="U23" s="377">
        <v>1</v>
      </c>
      <c r="V23" s="377">
        <v>1</v>
      </c>
      <c r="W23" s="377">
        <v>1</v>
      </c>
      <c r="X23" s="377">
        <v>1.0877555027105549E-4</v>
      </c>
      <c r="Y23" s="377">
        <v>1.0877555027105549E-4</v>
      </c>
      <c r="Z23" s="377">
        <v>2.2440011515300712E-6</v>
      </c>
      <c r="AA23" s="377">
        <v>3.9898465043378743E-6</v>
      </c>
      <c r="AB23" s="377">
        <v>3.9898465043378743E-6</v>
      </c>
      <c r="AC23" s="377">
        <v>3.9898465043378743E-6</v>
      </c>
    </row>
    <row r="24" spans="1:29" x14ac:dyDescent="0.25">
      <c r="A24" s="376">
        <v>4.4999999999999998E-2</v>
      </c>
      <c r="C24" s="377">
        <v>1.6191207799017296E-2</v>
      </c>
      <c r="D24" s="377">
        <v>1.6191207799017296E-2</v>
      </c>
      <c r="E24" s="377">
        <v>1.6191207799017296E-2</v>
      </c>
      <c r="F24" s="377">
        <v>2.9111835641305926E-9</v>
      </c>
      <c r="G24" s="377">
        <v>2.9111835641305926E-9</v>
      </c>
      <c r="H24" s="377">
        <v>2.9111835641305926E-9</v>
      </c>
      <c r="I24" s="377">
        <v>2.5794825406908367E-5</v>
      </c>
      <c r="J24" s="377">
        <v>2.5794825406908367E-5</v>
      </c>
      <c r="K24" s="377">
        <v>2.5794825406908367E-5</v>
      </c>
      <c r="L24" s="377">
        <v>0.3611304969037934</v>
      </c>
      <c r="M24" s="377">
        <v>0.3611304969037934</v>
      </c>
      <c r="N24" s="377">
        <v>4.2263122696786911E-3</v>
      </c>
      <c r="O24" s="377">
        <v>9.6846502822876997E-3</v>
      </c>
      <c r="P24" s="377">
        <v>9.6846502822876997E-3</v>
      </c>
      <c r="Q24" s="377">
        <v>1.2635808327371881E-4</v>
      </c>
      <c r="R24" s="377">
        <v>4.6159028268101689E-5</v>
      </c>
      <c r="S24" s="377">
        <v>4.6159028268101689E-5</v>
      </c>
      <c r="T24" s="377">
        <v>1.0015971021132279E-6</v>
      </c>
      <c r="U24" s="377">
        <v>1</v>
      </c>
      <c r="V24" s="377">
        <v>1</v>
      </c>
      <c r="W24" s="377">
        <v>1</v>
      </c>
      <c r="X24" s="377">
        <v>1.3866361025924778E-4</v>
      </c>
      <c r="Y24" s="377">
        <v>1.3866361025924778E-4</v>
      </c>
      <c r="Z24" s="377">
        <v>3.0088396778295029E-6</v>
      </c>
      <c r="AA24" s="377">
        <v>5.2129088018591918E-6</v>
      </c>
      <c r="AB24" s="377">
        <v>5.2129088018591918E-6</v>
      </c>
      <c r="AC24" s="377">
        <v>5.2129088018591918E-6</v>
      </c>
    </row>
    <row r="25" spans="1:29" x14ac:dyDescent="0.25">
      <c r="A25" s="376">
        <v>4.9999999999999996E-2</v>
      </c>
      <c r="C25" s="377">
        <v>1.7711240721606659E-2</v>
      </c>
      <c r="D25" s="377">
        <v>1.7711240721606659E-2</v>
      </c>
      <c r="E25" s="377">
        <v>1.7711240721606659E-2</v>
      </c>
      <c r="F25" s="377">
        <v>3.3707279901184683E-9</v>
      </c>
      <c r="G25" s="377">
        <v>3.3707279901184683E-9</v>
      </c>
      <c r="H25" s="377">
        <v>3.3707279901184683E-9</v>
      </c>
      <c r="I25" s="377">
        <v>2.9879352630830294E-5</v>
      </c>
      <c r="J25" s="377">
        <v>2.9879352630830294E-5</v>
      </c>
      <c r="K25" s="377">
        <v>2.9879352630830294E-5</v>
      </c>
      <c r="L25" s="377">
        <v>0.40584237340010715</v>
      </c>
      <c r="M25" s="377">
        <v>0.40584237340010715</v>
      </c>
      <c r="N25" s="377">
        <v>5.016360857108197E-3</v>
      </c>
      <c r="O25" s="377">
        <v>1.0739481068611018E-2</v>
      </c>
      <c r="P25" s="377">
        <v>1.0739481068611018E-2</v>
      </c>
      <c r="Q25" s="377">
        <v>1.5203350184926135E-4</v>
      </c>
      <c r="R25" s="377">
        <v>5.7702789950733527E-5</v>
      </c>
      <c r="S25" s="377">
        <v>5.7702789950733527E-5</v>
      </c>
      <c r="T25" s="377">
        <v>1.29734802202373E-6</v>
      </c>
      <c r="U25" s="377">
        <v>1</v>
      </c>
      <c r="V25" s="377">
        <v>1</v>
      </c>
      <c r="W25" s="377">
        <v>1</v>
      </c>
      <c r="X25" s="377">
        <v>1.7334152832385914E-4</v>
      </c>
      <c r="Y25" s="377">
        <v>1.7334152832385914E-4</v>
      </c>
      <c r="Z25" s="377">
        <v>3.8972878296074867E-6</v>
      </c>
      <c r="AA25" s="377">
        <v>6.4927224966439093E-6</v>
      </c>
      <c r="AB25" s="377">
        <v>6.4927224966439093E-6</v>
      </c>
      <c r="AC25" s="377">
        <v>6.4927224966439093E-6</v>
      </c>
    </row>
    <row r="26" spans="1:29" x14ac:dyDescent="0.25">
      <c r="A26" s="376">
        <v>5.4999999999999993E-2</v>
      </c>
      <c r="C26" s="377">
        <v>1.9162030206450249E-2</v>
      </c>
      <c r="D26" s="377">
        <v>1.9162030206450249E-2</v>
      </c>
      <c r="E26" s="377">
        <v>1.9162030206450249E-2</v>
      </c>
      <c r="F26" s="377">
        <v>3.8494143490644116E-9</v>
      </c>
      <c r="G26" s="377">
        <v>3.8494143490644116E-9</v>
      </c>
      <c r="H26" s="377">
        <v>3.8494143490644116E-9</v>
      </c>
      <c r="I26" s="377">
        <v>3.4373895291981513E-5</v>
      </c>
      <c r="J26" s="377">
        <v>3.4373895291981513E-5</v>
      </c>
      <c r="K26" s="377">
        <v>3.4373895291981513E-5</v>
      </c>
      <c r="L26" s="377">
        <v>0.44475543752281455</v>
      </c>
      <c r="M26" s="377">
        <v>0.44475543752281455</v>
      </c>
      <c r="N26" s="377">
        <v>5.8849067744241061E-3</v>
      </c>
      <c r="O26" s="377">
        <v>1.2003939869202429E-2</v>
      </c>
      <c r="P26" s="377">
        <v>1.2003939869202429E-2</v>
      </c>
      <c r="Q26" s="377">
        <v>1.7473994052121577E-4</v>
      </c>
      <c r="R26" s="377">
        <v>7.0493711390349221E-5</v>
      </c>
      <c r="S26" s="377">
        <v>7.0493711390349221E-5</v>
      </c>
      <c r="T26" s="377">
        <v>1.6063636801689328E-6</v>
      </c>
      <c r="U26" s="377">
        <v>1</v>
      </c>
      <c r="V26" s="377">
        <v>1</v>
      </c>
      <c r="W26" s="377">
        <v>1</v>
      </c>
      <c r="X26" s="377">
        <v>2.1176595698701734E-4</v>
      </c>
      <c r="Y26" s="377">
        <v>2.1176595698701734E-4</v>
      </c>
      <c r="Z26" s="377">
        <v>4.8255838065973758E-6</v>
      </c>
      <c r="AA26" s="377">
        <v>8.1275214227927082E-6</v>
      </c>
      <c r="AB26" s="377">
        <v>8.1275214227927082E-6</v>
      </c>
      <c r="AC26" s="377">
        <v>8.1275214227927082E-6</v>
      </c>
    </row>
    <row r="27" spans="1:29" x14ac:dyDescent="0.25">
      <c r="A27" s="376">
        <v>5.9999999999999991E-2</v>
      </c>
      <c r="C27" s="377">
        <v>2.0365483178253554E-2</v>
      </c>
      <c r="D27" s="377">
        <v>2.0365483178253554E-2</v>
      </c>
      <c r="E27" s="377">
        <v>2.0365483178253554E-2</v>
      </c>
      <c r="F27" s="377">
        <v>4.2607164424398064E-9</v>
      </c>
      <c r="G27" s="377">
        <v>4.2607164424398064E-9</v>
      </c>
      <c r="H27" s="377">
        <v>4.2607164424398064E-9</v>
      </c>
      <c r="I27" s="377">
        <v>3.8810916541537208E-5</v>
      </c>
      <c r="J27" s="377">
        <v>3.8810916541537208E-5</v>
      </c>
      <c r="K27" s="377">
        <v>3.8810916541537208E-5</v>
      </c>
      <c r="L27" s="377">
        <v>0.48427670979036741</v>
      </c>
      <c r="M27" s="377">
        <v>0.48427670979036741</v>
      </c>
      <c r="N27" s="377">
        <v>6.7492438992900975E-3</v>
      </c>
      <c r="O27" s="377">
        <v>1.3063716810945107E-2</v>
      </c>
      <c r="P27" s="377">
        <v>1.3063716810945107E-2</v>
      </c>
      <c r="Q27" s="377">
        <v>1.9983127720829636E-4</v>
      </c>
      <c r="R27" s="377">
        <v>8.35563054908697E-5</v>
      </c>
      <c r="S27" s="377">
        <v>8.35563054908697E-5</v>
      </c>
      <c r="T27" s="377">
        <v>1.9754135543399402E-6</v>
      </c>
      <c r="U27" s="377">
        <v>1</v>
      </c>
      <c r="V27" s="377">
        <v>1</v>
      </c>
      <c r="W27" s="377">
        <v>1</v>
      </c>
      <c r="X27" s="377">
        <v>2.510064935909207E-4</v>
      </c>
      <c r="Y27" s="377">
        <v>2.510064935909207E-4</v>
      </c>
      <c r="Z27" s="377">
        <v>5.9342250769820625E-6</v>
      </c>
      <c r="AA27" s="377">
        <v>9.8153430451633952E-6</v>
      </c>
      <c r="AB27" s="377">
        <v>9.8153430451633952E-6</v>
      </c>
      <c r="AC27" s="377">
        <v>9.8153430451633952E-6</v>
      </c>
    </row>
    <row r="28" spans="1:29" x14ac:dyDescent="0.25">
      <c r="A28" s="376">
        <v>6.4999999999999988E-2</v>
      </c>
      <c r="C28" s="377">
        <v>2.173522066613686E-2</v>
      </c>
      <c r="D28" s="377">
        <v>2.173522066613686E-2</v>
      </c>
      <c r="E28" s="377">
        <v>2.173522066613686E-2</v>
      </c>
      <c r="F28" s="377">
        <v>4.7844959708573998E-9</v>
      </c>
      <c r="G28" s="377">
        <v>4.7844959708573998E-9</v>
      </c>
      <c r="H28" s="377">
        <v>4.7844959708573998E-9</v>
      </c>
      <c r="I28" s="377">
        <v>4.3341452026290033E-5</v>
      </c>
      <c r="J28" s="377">
        <v>4.3341452026290033E-5</v>
      </c>
      <c r="K28" s="377">
        <v>4.3341452026290033E-5</v>
      </c>
      <c r="L28" s="377">
        <v>0.52170128684138406</v>
      </c>
      <c r="M28" s="377">
        <v>0.52170128684138406</v>
      </c>
      <c r="N28" s="377">
        <v>7.7005221704677289E-3</v>
      </c>
      <c r="O28" s="377">
        <v>1.4219440101604947E-2</v>
      </c>
      <c r="P28" s="377">
        <v>1.4219440101604947E-2</v>
      </c>
      <c r="Q28" s="377">
        <v>2.2332080720290402E-4</v>
      </c>
      <c r="R28" s="377">
        <v>1.0023158261089628E-4</v>
      </c>
      <c r="S28" s="377">
        <v>1.0023158261089628E-4</v>
      </c>
      <c r="T28" s="377">
        <v>2.3984323231841723E-6</v>
      </c>
      <c r="U28" s="377">
        <v>1</v>
      </c>
      <c r="V28" s="377">
        <v>1</v>
      </c>
      <c r="W28" s="377">
        <v>1</v>
      </c>
      <c r="X28" s="377">
        <v>3.0109965853825007E-4</v>
      </c>
      <c r="Y28" s="377">
        <v>3.0109965853825007E-4</v>
      </c>
      <c r="Z28" s="377">
        <v>7.2049911587868707E-6</v>
      </c>
      <c r="AA28" s="377">
        <v>1.1750567802408943E-5</v>
      </c>
      <c r="AB28" s="377">
        <v>1.1750567802408943E-5</v>
      </c>
      <c r="AC28" s="377">
        <v>1.1750567802408943E-5</v>
      </c>
    </row>
    <row r="29" spans="1:29" x14ac:dyDescent="0.25">
      <c r="A29" s="376">
        <v>6.9999999999999993E-2</v>
      </c>
      <c r="C29" s="377">
        <v>2.3022876822129817E-2</v>
      </c>
      <c r="D29" s="377">
        <v>2.3022876822129817E-2</v>
      </c>
      <c r="E29" s="377">
        <v>2.3022876822129817E-2</v>
      </c>
      <c r="F29" s="377">
        <v>5.3106183684343754E-9</v>
      </c>
      <c r="G29" s="377">
        <v>5.3106183684343754E-9</v>
      </c>
      <c r="H29" s="377">
        <v>5.3106183684343754E-9</v>
      </c>
      <c r="I29" s="377">
        <v>4.8517383732188586E-5</v>
      </c>
      <c r="J29" s="377">
        <v>4.8517383732188586E-5</v>
      </c>
      <c r="K29" s="377">
        <v>4.8517383732188586E-5</v>
      </c>
      <c r="L29" s="377">
        <v>0.55871260310898108</v>
      </c>
      <c r="M29" s="377">
        <v>0.55871260310898108</v>
      </c>
      <c r="N29" s="377">
        <v>8.5699800329288364E-3</v>
      </c>
      <c r="O29" s="377">
        <v>1.5429134101528019E-2</v>
      </c>
      <c r="P29" s="377">
        <v>1.5429134101528019E-2</v>
      </c>
      <c r="Q29" s="377">
        <v>2.5459684285659799E-4</v>
      </c>
      <c r="R29" s="377">
        <v>1.1744683178097607E-4</v>
      </c>
      <c r="S29" s="377">
        <v>1.1744683178097607E-4</v>
      </c>
      <c r="T29" s="377">
        <v>2.8312577435017832E-6</v>
      </c>
      <c r="U29" s="377">
        <v>1</v>
      </c>
      <c r="V29" s="377">
        <v>1</v>
      </c>
      <c r="W29" s="377">
        <v>1</v>
      </c>
      <c r="X29" s="377">
        <v>3.5281490727853731E-4</v>
      </c>
      <c r="Y29" s="377">
        <v>3.5281490727853731E-4</v>
      </c>
      <c r="Z29" s="377">
        <v>8.5052168238733113E-6</v>
      </c>
      <c r="AA29" s="377">
        <v>1.4007214704189142E-5</v>
      </c>
      <c r="AB29" s="377">
        <v>1.4007214704189142E-5</v>
      </c>
      <c r="AC29" s="377">
        <v>1.4007214704189142E-5</v>
      </c>
    </row>
    <row r="30" spans="1:29" x14ac:dyDescent="0.25">
      <c r="A30" s="376">
        <v>7.4999999999999997E-2</v>
      </c>
      <c r="C30" s="377">
        <v>2.438015748388753E-2</v>
      </c>
      <c r="D30" s="377">
        <v>2.438015748388753E-2</v>
      </c>
      <c r="E30" s="377">
        <v>2.438015748388753E-2</v>
      </c>
      <c r="F30" s="377">
        <v>5.8641937342225168E-9</v>
      </c>
      <c r="G30" s="377">
        <v>5.8641937342225168E-9</v>
      </c>
      <c r="H30" s="377">
        <v>5.8641937342225168E-9</v>
      </c>
      <c r="I30" s="377">
        <v>5.3803093783016603E-5</v>
      </c>
      <c r="J30" s="377">
        <v>5.3803093783016603E-5</v>
      </c>
      <c r="K30" s="377">
        <v>5.3803093783016603E-5</v>
      </c>
      <c r="L30" s="377">
        <v>0.59920747905125693</v>
      </c>
      <c r="M30" s="377">
        <v>0.59920747905125693</v>
      </c>
      <c r="N30" s="377">
        <v>9.5555952454625601E-3</v>
      </c>
      <c r="O30" s="377">
        <v>1.6626462487811206E-2</v>
      </c>
      <c r="P30" s="377">
        <v>1.6626462487811206E-2</v>
      </c>
      <c r="Q30" s="377">
        <v>2.8724088653501366E-4</v>
      </c>
      <c r="R30" s="377">
        <v>1.3511353837988616E-4</v>
      </c>
      <c r="S30" s="377">
        <v>1.3511353837988616E-4</v>
      </c>
      <c r="T30" s="377">
        <v>3.3521896885395381E-6</v>
      </c>
      <c r="U30" s="377">
        <v>1</v>
      </c>
      <c r="V30" s="377">
        <v>1</v>
      </c>
      <c r="W30" s="377">
        <v>1</v>
      </c>
      <c r="X30" s="377">
        <v>4.0588633748283703E-4</v>
      </c>
      <c r="Y30" s="377">
        <v>4.0588633748283703E-4</v>
      </c>
      <c r="Z30" s="377">
        <v>1.0070118163341274E-5</v>
      </c>
      <c r="AA30" s="377">
        <v>1.6269316815916684E-5</v>
      </c>
      <c r="AB30" s="377">
        <v>1.6269316815916684E-5</v>
      </c>
      <c r="AC30" s="377">
        <v>1.6269316815916684E-5</v>
      </c>
    </row>
    <row r="31" spans="1:29" x14ac:dyDescent="0.25">
      <c r="A31" s="376">
        <v>0.08</v>
      </c>
      <c r="C31" s="377">
        <v>2.5769932117916665E-2</v>
      </c>
      <c r="D31" s="377">
        <v>2.5769932117916665E-2</v>
      </c>
      <c r="E31" s="377">
        <v>2.5769932117916665E-2</v>
      </c>
      <c r="F31" s="377">
        <v>6.5134069899872252E-9</v>
      </c>
      <c r="G31" s="377">
        <v>6.5134069899872252E-9</v>
      </c>
      <c r="H31" s="377">
        <v>6.5134069899872252E-9</v>
      </c>
      <c r="I31" s="377">
        <v>5.9959695674145907E-5</v>
      </c>
      <c r="J31" s="377">
        <v>5.9959695674145907E-5</v>
      </c>
      <c r="K31" s="377">
        <v>5.9959695674145907E-5</v>
      </c>
      <c r="L31" s="377">
        <v>0.64264442722879711</v>
      </c>
      <c r="M31" s="377">
        <v>0.64264442722879711</v>
      </c>
      <c r="N31" s="377">
        <v>1.0555396128699957E-2</v>
      </c>
      <c r="O31" s="377">
        <v>1.7709146848961906E-2</v>
      </c>
      <c r="P31" s="377">
        <v>1.7709146848961906E-2</v>
      </c>
      <c r="Q31" s="377">
        <v>3.1675596881353097E-4</v>
      </c>
      <c r="R31" s="377">
        <v>1.5296293422548067E-4</v>
      </c>
      <c r="S31" s="377">
        <v>1.5296293422548067E-4</v>
      </c>
      <c r="T31" s="377">
        <v>3.9824639884044817E-6</v>
      </c>
      <c r="U31" s="377">
        <v>1</v>
      </c>
      <c r="V31" s="377">
        <v>1</v>
      </c>
      <c r="W31" s="377">
        <v>1</v>
      </c>
      <c r="X31" s="377">
        <v>4.5950655901162967E-4</v>
      </c>
      <c r="Y31" s="377">
        <v>4.5950655901162967E-4</v>
      </c>
      <c r="Z31" s="377">
        <v>1.196348849173387E-5</v>
      </c>
      <c r="AA31" s="377">
        <v>1.8356008929264936E-5</v>
      </c>
      <c r="AB31" s="377">
        <v>1.8356008929264936E-5</v>
      </c>
      <c r="AC31" s="377">
        <v>1.8356008929264936E-5</v>
      </c>
    </row>
    <row r="32" spans="1:29" x14ac:dyDescent="0.25">
      <c r="A32" s="376">
        <v>8.5000000000000006E-2</v>
      </c>
      <c r="C32" s="377">
        <v>2.706306847630166E-2</v>
      </c>
      <c r="D32" s="377">
        <v>2.706306847630166E-2</v>
      </c>
      <c r="E32" s="377">
        <v>2.706306847630166E-2</v>
      </c>
      <c r="F32" s="377">
        <v>7.0573332660024263E-9</v>
      </c>
      <c r="G32" s="377">
        <v>7.0573332660024263E-9</v>
      </c>
      <c r="H32" s="377">
        <v>7.0573332660024263E-9</v>
      </c>
      <c r="I32" s="377">
        <v>6.5590777732804116E-5</v>
      </c>
      <c r="J32" s="377">
        <v>6.5590777732804116E-5</v>
      </c>
      <c r="K32" s="377">
        <v>6.5590777732804116E-5</v>
      </c>
      <c r="L32" s="377">
        <v>0.68393347843348706</v>
      </c>
      <c r="M32" s="377">
        <v>0.68393347843348706</v>
      </c>
      <c r="N32" s="377">
        <v>1.1541246370104528E-2</v>
      </c>
      <c r="O32" s="377">
        <v>1.889468610465132E-2</v>
      </c>
      <c r="P32" s="377">
        <v>1.889468610465132E-2</v>
      </c>
      <c r="Q32" s="377">
        <v>3.4791152074054374E-4</v>
      </c>
      <c r="R32" s="377">
        <v>1.7675524783409074E-4</v>
      </c>
      <c r="S32" s="377">
        <v>1.7675524783409074E-4</v>
      </c>
      <c r="T32" s="377">
        <v>4.6023636500948713E-6</v>
      </c>
      <c r="U32" s="377">
        <v>1</v>
      </c>
      <c r="V32" s="377">
        <v>1</v>
      </c>
      <c r="W32" s="377">
        <v>1</v>
      </c>
      <c r="X32" s="377">
        <v>5.3097949578076475E-4</v>
      </c>
      <c r="Y32" s="377">
        <v>5.3097949578076475E-4</v>
      </c>
      <c r="Z32" s="377">
        <v>1.3825692956714243E-5</v>
      </c>
      <c r="AA32" s="377">
        <v>2.1328095490940913E-5</v>
      </c>
      <c r="AB32" s="377">
        <v>2.1328095490940913E-5</v>
      </c>
      <c r="AC32" s="377">
        <v>2.1328095490940913E-5</v>
      </c>
    </row>
    <row r="33" spans="1:29" x14ac:dyDescent="0.25">
      <c r="A33" s="376">
        <v>9.0000000000000011E-2</v>
      </c>
      <c r="C33" s="377">
        <v>2.8308654270206561E-2</v>
      </c>
      <c r="D33" s="377">
        <v>2.8308654270206561E-2</v>
      </c>
      <c r="E33" s="377">
        <v>2.8308654270206561E-2</v>
      </c>
      <c r="F33" s="377">
        <v>7.6691324702993786E-9</v>
      </c>
      <c r="G33" s="377">
        <v>7.6691324702993786E-9</v>
      </c>
      <c r="H33" s="377">
        <v>7.6691324702993786E-9</v>
      </c>
      <c r="I33" s="377">
        <v>7.1900573649161335E-5</v>
      </c>
      <c r="J33" s="377">
        <v>7.1900573649161335E-5</v>
      </c>
      <c r="K33" s="377">
        <v>7.1900573649161335E-5</v>
      </c>
      <c r="L33" s="377">
        <v>0.72347182962018963</v>
      </c>
      <c r="M33" s="377">
        <v>0.72347182962018963</v>
      </c>
      <c r="N33" s="377">
        <v>1.2753260464160244E-2</v>
      </c>
      <c r="O33" s="377">
        <v>2.014424416624766E-2</v>
      </c>
      <c r="P33" s="377">
        <v>2.014424416624766E-2</v>
      </c>
      <c r="Q33" s="377">
        <v>3.831054580719337E-4</v>
      </c>
      <c r="R33" s="377">
        <v>2.0004623339102911E-4</v>
      </c>
      <c r="S33" s="377">
        <v>2.0004623339102911E-4</v>
      </c>
      <c r="T33" s="377">
        <v>5.2612626219276076E-6</v>
      </c>
      <c r="U33" s="377">
        <v>1</v>
      </c>
      <c r="V33" s="377">
        <v>1</v>
      </c>
      <c r="W33" s="377">
        <v>1</v>
      </c>
      <c r="X33" s="377">
        <v>6.0094640174375045E-4</v>
      </c>
      <c r="Y33" s="377">
        <v>6.0094640174375045E-4</v>
      </c>
      <c r="Z33" s="377">
        <v>1.5805052959232725E-5</v>
      </c>
      <c r="AA33" s="377">
        <v>2.444965299317253E-5</v>
      </c>
      <c r="AB33" s="377">
        <v>2.444965299317253E-5</v>
      </c>
      <c r="AC33" s="377">
        <v>2.444965299317253E-5</v>
      </c>
    </row>
    <row r="34" spans="1:29" x14ac:dyDescent="0.25">
      <c r="A34" s="376">
        <v>9.5000000000000015E-2</v>
      </c>
      <c r="C34" s="377">
        <v>2.9715032180191746E-2</v>
      </c>
      <c r="D34" s="377">
        <v>2.9715032180191746E-2</v>
      </c>
      <c r="E34" s="377">
        <v>2.9715032180191746E-2</v>
      </c>
      <c r="F34" s="377">
        <v>8.2157226555262041E-9</v>
      </c>
      <c r="G34" s="377">
        <v>8.2157226555262041E-9</v>
      </c>
      <c r="H34" s="377">
        <v>8.2157226555262041E-9</v>
      </c>
      <c r="I34" s="377">
        <v>7.9397932422432016E-5</v>
      </c>
      <c r="J34" s="377">
        <v>7.9397932422432016E-5</v>
      </c>
      <c r="K34" s="377">
        <v>7.9397932422432016E-5</v>
      </c>
      <c r="L34" s="377">
        <v>0.76395929494609538</v>
      </c>
      <c r="M34" s="377">
        <v>0.76395929494609538</v>
      </c>
      <c r="N34" s="377">
        <v>1.3809577589472384E-2</v>
      </c>
      <c r="O34" s="377">
        <v>2.1385812246928346E-2</v>
      </c>
      <c r="P34" s="377">
        <v>2.1385812246928346E-2</v>
      </c>
      <c r="Q34" s="377">
        <v>4.1984281868995033E-4</v>
      </c>
      <c r="R34" s="377">
        <v>2.2814777424909314E-4</v>
      </c>
      <c r="S34" s="377">
        <v>2.2814777424909314E-4</v>
      </c>
      <c r="T34" s="377">
        <v>5.9328226909298687E-6</v>
      </c>
      <c r="U34" s="377">
        <v>1</v>
      </c>
      <c r="V34" s="377">
        <v>1</v>
      </c>
      <c r="W34" s="377">
        <v>1</v>
      </c>
      <c r="X34" s="377">
        <v>6.8536434653713139E-4</v>
      </c>
      <c r="Y34" s="377">
        <v>6.8536434653713139E-4</v>
      </c>
      <c r="Z34" s="377">
        <v>1.7822447406416311E-5</v>
      </c>
      <c r="AA34" s="377">
        <v>2.7769564321455208E-5</v>
      </c>
      <c r="AB34" s="377">
        <v>2.7769564321455208E-5</v>
      </c>
      <c r="AC34" s="377">
        <v>2.7769564321455208E-5</v>
      </c>
    </row>
    <row r="35" spans="1:29" x14ac:dyDescent="0.25">
      <c r="A35" s="376">
        <v>0.10000000000000002</v>
      </c>
      <c r="C35" s="377">
        <v>3.0967275827540396E-2</v>
      </c>
      <c r="D35" s="377">
        <v>3.0967275827540396E-2</v>
      </c>
      <c r="E35" s="377">
        <v>3.0967275827540396E-2</v>
      </c>
      <c r="F35" s="377">
        <v>8.8958713207068547E-9</v>
      </c>
      <c r="G35" s="377">
        <v>8.8958713207068547E-9</v>
      </c>
      <c r="H35" s="377">
        <v>8.8958713207068547E-9</v>
      </c>
      <c r="I35" s="377">
        <v>8.6326777802679373E-5</v>
      </c>
      <c r="J35" s="377">
        <v>8.6326777802679373E-5</v>
      </c>
      <c r="K35" s="377">
        <v>8.6326777802679373E-5</v>
      </c>
      <c r="L35" s="377">
        <v>0.80293635195026947</v>
      </c>
      <c r="M35" s="377">
        <v>0.80293635195026947</v>
      </c>
      <c r="N35" s="377">
        <v>1.4998775012508748E-2</v>
      </c>
      <c r="O35" s="377">
        <v>2.275501823520357E-2</v>
      </c>
      <c r="P35" s="377">
        <v>2.275501823520357E-2</v>
      </c>
      <c r="Q35" s="377">
        <v>4.5947095659979012E-4</v>
      </c>
      <c r="R35" s="377">
        <v>2.5400034388449629E-4</v>
      </c>
      <c r="S35" s="377">
        <v>2.5400034388449629E-4</v>
      </c>
      <c r="T35" s="377">
        <v>6.8472565320872672E-6</v>
      </c>
      <c r="U35" s="377">
        <v>1</v>
      </c>
      <c r="V35" s="377">
        <v>1</v>
      </c>
      <c r="W35" s="377">
        <v>1</v>
      </c>
      <c r="X35" s="377">
        <v>7.6302627804059118E-4</v>
      </c>
      <c r="Y35" s="377">
        <v>7.6302627804059118E-4</v>
      </c>
      <c r="Z35" s="377">
        <v>2.056944475985361E-5</v>
      </c>
      <c r="AA35" s="377">
        <v>3.1291727226367649E-5</v>
      </c>
      <c r="AB35" s="377">
        <v>3.1291727226367649E-5</v>
      </c>
      <c r="AC35" s="377">
        <v>3.1291727226367649E-5</v>
      </c>
    </row>
    <row r="36" spans="1:29" x14ac:dyDescent="0.25">
      <c r="A36" s="376">
        <v>0.10500000000000002</v>
      </c>
      <c r="C36" s="377">
        <v>3.2442280513867452E-2</v>
      </c>
      <c r="D36" s="377">
        <v>3.2442280513867452E-2</v>
      </c>
      <c r="E36" s="377">
        <v>3.2442280513867452E-2</v>
      </c>
      <c r="F36" s="377">
        <v>9.6162138543639892E-9</v>
      </c>
      <c r="G36" s="377">
        <v>9.6162138543639892E-9</v>
      </c>
      <c r="H36" s="377">
        <v>9.6162138543639892E-9</v>
      </c>
      <c r="I36" s="377">
        <v>9.2776454532845018E-5</v>
      </c>
      <c r="J36" s="377">
        <v>9.2776454532845018E-5</v>
      </c>
      <c r="K36" s="377">
        <v>9.2776454532845018E-5</v>
      </c>
      <c r="L36" s="377">
        <v>0.84036104336278672</v>
      </c>
      <c r="M36" s="377">
        <v>0.84036104336278672</v>
      </c>
      <c r="N36" s="377">
        <v>1.6259843647613945E-2</v>
      </c>
      <c r="O36" s="377">
        <v>2.4045807403096409E-2</v>
      </c>
      <c r="P36" s="377">
        <v>2.4045807403096409E-2</v>
      </c>
      <c r="Q36" s="377">
        <v>4.9819922222261884E-4</v>
      </c>
      <c r="R36" s="377">
        <v>2.8396194951725286E-4</v>
      </c>
      <c r="S36" s="377">
        <v>2.8396194951725286E-4</v>
      </c>
      <c r="T36" s="377">
        <v>7.6133982053119605E-6</v>
      </c>
      <c r="U36" s="377">
        <v>1</v>
      </c>
      <c r="V36" s="377">
        <v>1</v>
      </c>
      <c r="W36" s="377">
        <v>1</v>
      </c>
      <c r="X36" s="377">
        <v>8.5303184631462371E-4</v>
      </c>
      <c r="Y36" s="377">
        <v>8.5303184631462371E-4</v>
      </c>
      <c r="Z36" s="377">
        <v>2.2870966235000288E-5</v>
      </c>
      <c r="AA36" s="377">
        <v>3.4440152791087747E-5</v>
      </c>
      <c r="AB36" s="377">
        <v>3.4440152791087747E-5</v>
      </c>
      <c r="AC36" s="377">
        <v>3.4440152791087747E-5</v>
      </c>
    </row>
    <row r="37" spans="1:29" x14ac:dyDescent="0.25">
      <c r="A37" s="376">
        <v>0.11000000000000003</v>
      </c>
      <c r="C37" s="377">
        <v>3.3958799662709115E-2</v>
      </c>
      <c r="D37" s="377">
        <v>3.3958799662709115E-2</v>
      </c>
      <c r="E37" s="377">
        <v>3.3958799662709115E-2</v>
      </c>
      <c r="F37" s="377">
        <v>1.0347013355975123E-8</v>
      </c>
      <c r="G37" s="377">
        <v>1.0347013355975123E-8</v>
      </c>
      <c r="H37" s="377">
        <v>1.0347013355975123E-8</v>
      </c>
      <c r="I37" s="377">
        <v>9.9932155196386143E-5</v>
      </c>
      <c r="J37" s="377">
        <v>9.9932155196386143E-5</v>
      </c>
      <c r="K37" s="377">
        <v>9.9932155196386143E-5</v>
      </c>
      <c r="L37" s="377">
        <v>0.88654551662411007</v>
      </c>
      <c r="M37" s="377">
        <v>0.88654551662411007</v>
      </c>
      <c r="N37" s="377">
        <v>1.7553460614105214E-2</v>
      </c>
      <c r="O37" s="377">
        <v>2.5431017190869314E-2</v>
      </c>
      <c r="P37" s="377">
        <v>2.5431017190869314E-2</v>
      </c>
      <c r="Q37" s="377">
        <v>5.3953692377605572E-4</v>
      </c>
      <c r="R37" s="377">
        <v>3.142802718506916E-4</v>
      </c>
      <c r="S37" s="377">
        <v>3.142802718506916E-4</v>
      </c>
      <c r="T37" s="377">
        <v>8.5183108597633003E-6</v>
      </c>
      <c r="U37" s="377">
        <v>1</v>
      </c>
      <c r="V37" s="377">
        <v>1</v>
      </c>
      <c r="W37" s="377">
        <v>1</v>
      </c>
      <c r="X37" s="377">
        <v>9.4410896246787139E-4</v>
      </c>
      <c r="Y37" s="377">
        <v>9.4410896246787139E-4</v>
      </c>
      <c r="Z37" s="377">
        <v>2.5589361480771841E-5</v>
      </c>
      <c r="AA37" s="377">
        <v>3.8042853835541E-5</v>
      </c>
      <c r="AB37" s="377">
        <v>3.8042853835541E-5</v>
      </c>
      <c r="AC37" s="377">
        <v>3.8042853835541E-5</v>
      </c>
    </row>
    <row r="38" spans="1:29" x14ac:dyDescent="0.25">
      <c r="A38" s="376">
        <v>0.11500000000000003</v>
      </c>
      <c r="C38" s="377">
        <v>3.5340225921662125E-2</v>
      </c>
      <c r="D38" s="377">
        <v>3.5340225921662125E-2</v>
      </c>
      <c r="E38" s="377">
        <v>3.5340225921662125E-2</v>
      </c>
      <c r="F38" s="377">
        <v>1.1082589975377855E-8</v>
      </c>
      <c r="G38" s="377">
        <v>1.1082589975377855E-8</v>
      </c>
      <c r="H38" s="377">
        <v>1.1082589975377855E-8</v>
      </c>
      <c r="I38" s="377">
        <v>1.076380301335702E-4</v>
      </c>
      <c r="J38" s="377">
        <v>1.076380301335702E-4</v>
      </c>
      <c r="K38" s="377">
        <v>1.076380301335702E-4</v>
      </c>
      <c r="L38" s="377">
        <v>0.92804659558064018</v>
      </c>
      <c r="M38" s="377">
        <v>0.92804659558064018</v>
      </c>
      <c r="N38" s="377">
        <v>1.8966192386608315E-2</v>
      </c>
      <c r="O38" s="377">
        <v>2.6704078465313613E-2</v>
      </c>
      <c r="P38" s="377">
        <v>2.6704078465313613E-2</v>
      </c>
      <c r="Q38" s="377">
        <v>5.8498340579814668E-4</v>
      </c>
      <c r="R38" s="377">
        <v>3.5064203349924816E-4</v>
      </c>
      <c r="S38" s="377">
        <v>3.5064203349924816E-4</v>
      </c>
      <c r="T38" s="377">
        <v>9.6439074801262233E-6</v>
      </c>
      <c r="U38" s="377">
        <v>1</v>
      </c>
      <c r="V38" s="377">
        <v>1</v>
      </c>
      <c r="W38" s="377">
        <v>1</v>
      </c>
      <c r="X38" s="377">
        <v>1.0533406920260424E-3</v>
      </c>
      <c r="Y38" s="377">
        <v>1.0533406920260424E-3</v>
      </c>
      <c r="Z38" s="377">
        <v>2.8970700487677051E-5</v>
      </c>
      <c r="AA38" s="377">
        <v>4.2087676091403875E-5</v>
      </c>
      <c r="AB38" s="377">
        <v>4.2087676091403875E-5</v>
      </c>
      <c r="AC38" s="377">
        <v>4.2087676091403875E-5</v>
      </c>
    </row>
    <row r="39" spans="1:29" x14ac:dyDescent="0.25">
      <c r="A39" s="376">
        <v>0.12000000000000004</v>
      </c>
      <c r="C39" s="377">
        <v>3.6746421396465549E-2</v>
      </c>
      <c r="D39" s="377">
        <v>3.6746421396465549E-2</v>
      </c>
      <c r="E39" s="377">
        <v>3.6746421396465549E-2</v>
      </c>
      <c r="F39" s="377">
        <v>1.1841417454911539E-8</v>
      </c>
      <c r="G39" s="377">
        <v>1.1841417454911539E-8</v>
      </c>
      <c r="H39" s="377">
        <v>1.1841417454911539E-8</v>
      </c>
      <c r="I39" s="377">
        <v>1.1537329032134269E-4</v>
      </c>
      <c r="J39" s="377">
        <v>1.1537329032134269E-4</v>
      </c>
      <c r="K39" s="377">
        <v>1.1537329032134269E-4</v>
      </c>
      <c r="L39" s="377">
        <v>0.97459693928741997</v>
      </c>
      <c r="M39" s="377">
        <v>0.97459693928741997</v>
      </c>
      <c r="N39" s="377">
        <v>2.049839434607113E-2</v>
      </c>
      <c r="O39" s="377">
        <v>2.7914282607260889E-2</v>
      </c>
      <c r="P39" s="377">
        <v>2.7914282607260889E-2</v>
      </c>
      <c r="Q39" s="377">
        <v>6.2946253034646717E-4</v>
      </c>
      <c r="R39" s="377">
        <v>3.8335128121705473E-4</v>
      </c>
      <c r="S39" s="377">
        <v>3.8335128121705473E-4</v>
      </c>
      <c r="T39" s="377">
        <v>1.0878240938224983E-5</v>
      </c>
      <c r="U39" s="377">
        <v>1</v>
      </c>
      <c r="V39" s="377">
        <v>1</v>
      </c>
      <c r="W39" s="377">
        <v>1</v>
      </c>
      <c r="X39" s="377">
        <v>1.1516001202518766E-3</v>
      </c>
      <c r="Y39" s="377">
        <v>1.1516001202518766E-3</v>
      </c>
      <c r="Z39" s="377">
        <v>3.2678689408728897E-5</v>
      </c>
      <c r="AA39" s="377">
        <v>4.6284118597087459E-5</v>
      </c>
      <c r="AB39" s="377">
        <v>4.6284118597087459E-5</v>
      </c>
      <c r="AC39" s="377">
        <v>4.6284118597087459E-5</v>
      </c>
    </row>
    <row r="40" spans="1:29" x14ac:dyDescent="0.25">
      <c r="A40" s="376">
        <v>0.12500000000000003</v>
      </c>
      <c r="C40" s="377">
        <v>3.8122540874061472E-2</v>
      </c>
      <c r="D40" s="377">
        <v>3.8122540874061472E-2</v>
      </c>
      <c r="E40" s="377">
        <v>3.8122540874061472E-2</v>
      </c>
      <c r="F40" s="377">
        <v>1.2639653703250332E-8</v>
      </c>
      <c r="G40" s="377">
        <v>1.2639653703250332E-8</v>
      </c>
      <c r="H40" s="377">
        <v>1.2639653703250332E-8</v>
      </c>
      <c r="I40" s="377">
        <v>1.241658518187322E-4</v>
      </c>
      <c r="J40" s="377">
        <v>1.241658518187322E-4</v>
      </c>
      <c r="K40" s="377">
        <v>1.241658518187322E-4</v>
      </c>
      <c r="L40" s="377">
        <v>1.01677729361346</v>
      </c>
      <c r="M40" s="377">
        <v>1.01677729361346</v>
      </c>
      <c r="N40" s="377">
        <v>2.1974883106229786E-2</v>
      </c>
      <c r="O40" s="377">
        <v>2.9302236055295989E-2</v>
      </c>
      <c r="P40" s="377">
        <v>2.9302236055295989E-2</v>
      </c>
      <c r="Q40" s="377">
        <v>6.7284335904316153E-4</v>
      </c>
      <c r="R40" s="377">
        <v>4.242915887766143E-4</v>
      </c>
      <c r="S40" s="377">
        <v>4.242915887766143E-4</v>
      </c>
      <c r="T40" s="377">
        <v>1.2194783311997721E-5</v>
      </c>
      <c r="U40" s="377">
        <v>1</v>
      </c>
      <c r="V40" s="377">
        <v>1</v>
      </c>
      <c r="W40" s="377">
        <v>1</v>
      </c>
      <c r="X40" s="377">
        <v>1.2745857998872855E-3</v>
      </c>
      <c r="Y40" s="377">
        <v>1.2745857998872855E-3</v>
      </c>
      <c r="Z40" s="377">
        <v>3.6633637250088377E-5</v>
      </c>
      <c r="AA40" s="377">
        <v>5.0240071254540998E-5</v>
      </c>
      <c r="AB40" s="377">
        <v>5.0240071254540998E-5</v>
      </c>
      <c r="AC40" s="377">
        <v>5.0240071254540998E-5</v>
      </c>
    </row>
    <row r="41" spans="1:29" x14ac:dyDescent="0.25">
      <c r="A41" s="376">
        <v>0.13000000000000003</v>
      </c>
      <c r="C41" s="377">
        <v>3.9619837960124887E-2</v>
      </c>
      <c r="D41" s="377">
        <v>3.9619837960124887E-2</v>
      </c>
      <c r="E41" s="377">
        <v>3.9619837960124887E-2</v>
      </c>
      <c r="F41" s="377">
        <v>1.3431523054747039E-8</v>
      </c>
      <c r="G41" s="377">
        <v>1.3431523054747039E-8</v>
      </c>
      <c r="H41" s="377">
        <v>1.3431523054747039E-8</v>
      </c>
      <c r="I41" s="377">
        <v>1.3348042081107341E-4</v>
      </c>
      <c r="J41" s="377">
        <v>1.3348042081107341E-4</v>
      </c>
      <c r="K41" s="377">
        <v>1.3348042081107341E-4</v>
      </c>
      <c r="L41" s="377">
        <v>1.0650579884757128</v>
      </c>
      <c r="M41" s="377">
        <v>1.0650579884757128</v>
      </c>
      <c r="N41" s="377">
        <v>2.348050749151763E-2</v>
      </c>
      <c r="O41" s="377">
        <v>3.0614353077490677E-2</v>
      </c>
      <c r="P41" s="377">
        <v>3.0614353077490677E-2</v>
      </c>
      <c r="Q41" s="377">
        <v>7.1930210579289886E-4</v>
      </c>
      <c r="R41" s="377">
        <v>4.6442936449676196E-4</v>
      </c>
      <c r="S41" s="377">
        <v>4.6442936449676196E-4</v>
      </c>
      <c r="T41" s="377">
        <v>1.3554934760811149E-5</v>
      </c>
      <c r="U41" s="377">
        <v>1</v>
      </c>
      <c r="V41" s="377">
        <v>1</v>
      </c>
      <c r="W41" s="377">
        <v>1</v>
      </c>
      <c r="X41" s="377">
        <v>1.3951605833750361E-3</v>
      </c>
      <c r="Y41" s="377">
        <v>1.3951605833750361E-3</v>
      </c>
      <c r="Z41" s="377">
        <v>4.0719588480386641E-5</v>
      </c>
      <c r="AA41" s="377">
        <v>5.577143093974761E-5</v>
      </c>
      <c r="AB41" s="377">
        <v>5.577143093974761E-5</v>
      </c>
      <c r="AC41" s="377">
        <v>5.577143093974761E-5</v>
      </c>
    </row>
    <row r="42" spans="1:29" x14ac:dyDescent="0.25">
      <c r="A42" s="376">
        <v>0.13500000000000004</v>
      </c>
      <c r="C42" s="377">
        <v>4.1146903835580423E-2</v>
      </c>
      <c r="D42" s="377">
        <v>4.1146903835580423E-2</v>
      </c>
      <c r="E42" s="377">
        <v>4.1146903835580423E-2</v>
      </c>
      <c r="F42" s="377">
        <v>1.4249963906017916E-8</v>
      </c>
      <c r="G42" s="377">
        <v>1.4249963906017916E-8</v>
      </c>
      <c r="H42" s="377">
        <v>1.4249963906017916E-8</v>
      </c>
      <c r="I42" s="377">
        <v>1.4194328089877186E-4</v>
      </c>
      <c r="J42" s="377">
        <v>1.4194328089877186E-4</v>
      </c>
      <c r="K42" s="377">
        <v>1.4194328089877186E-4</v>
      </c>
      <c r="L42" s="377">
        <v>1.1117279516003757</v>
      </c>
      <c r="M42" s="377">
        <v>1.1117279516003757</v>
      </c>
      <c r="N42" s="377">
        <v>2.5065425171130449E-2</v>
      </c>
      <c r="O42" s="377">
        <v>3.2102276012681237E-2</v>
      </c>
      <c r="P42" s="377">
        <v>3.2102276012681237E-2</v>
      </c>
      <c r="Q42" s="377">
        <v>7.7346485588152675E-4</v>
      </c>
      <c r="R42" s="377">
        <v>5.0699650444361287E-4</v>
      </c>
      <c r="S42" s="377">
        <v>5.0699650444361287E-4</v>
      </c>
      <c r="T42" s="377">
        <v>1.5029622822566268E-5</v>
      </c>
      <c r="U42" s="377">
        <v>1</v>
      </c>
      <c r="V42" s="377">
        <v>1</v>
      </c>
      <c r="W42" s="377">
        <v>1</v>
      </c>
      <c r="X42" s="377">
        <v>1.5230331549990071E-3</v>
      </c>
      <c r="Y42" s="377">
        <v>1.5230331549990071E-3</v>
      </c>
      <c r="Z42" s="377">
        <v>4.514961234387859E-5</v>
      </c>
      <c r="AA42" s="377">
        <v>6.1553298561701876E-5</v>
      </c>
      <c r="AB42" s="377">
        <v>6.1553298561701876E-5</v>
      </c>
      <c r="AC42" s="377">
        <v>6.1553298561701876E-5</v>
      </c>
    </row>
    <row r="43" spans="1:29" x14ac:dyDescent="0.25">
      <c r="A43" s="376">
        <v>0.14000000000000004</v>
      </c>
      <c r="C43" s="377">
        <v>4.2772696057804871E-2</v>
      </c>
      <c r="D43" s="377">
        <v>4.2772696057804871E-2</v>
      </c>
      <c r="E43" s="377">
        <v>4.2772696057804871E-2</v>
      </c>
      <c r="F43" s="377">
        <v>1.5050380713695967E-8</v>
      </c>
      <c r="G43" s="377">
        <v>1.5050380713695967E-8</v>
      </c>
      <c r="H43" s="377">
        <v>1.5050380713695967E-8</v>
      </c>
      <c r="I43" s="377">
        <v>1.5162158229857533E-4</v>
      </c>
      <c r="J43" s="377">
        <v>1.5162158229857533E-4</v>
      </c>
      <c r="K43" s="377">
        <v>1.5162158229857533E-4</v>
      </c>
      <c r="L43" s="377">
        <v>1.1573249388394906</v>
      </c>
      <c r="M43" s="377">
        <v>1.1573249388394906</v>
      </c>
      <c r="N43" s="377">
        <v>2.6724914360251199E-2</v>
      </c>
      <c r="O43" s="377">
        <v>3.3564444014590432E-2</v>
      </c>
      <c r="P43" s="377">
        <v>3.3564444014590432E-2</v>
      </c>
      <c r="Q43" s="377">
        <v>8.1825503751891922E-4</v>
      </c>
      <c r="R43" s="377">
        <v>5.5341950959148238E-4</v>
      </c>
      <c r="S43" s="377">
        <v>5.5341950959148238E-4</v>
      </c>
      <c r="T43" s="377">
        <v>1.6462345333077976E-5</v>
      </c>
      <c r="U43" s="377">
        <v>1</v>
      </c>
      <c r="V43" s="377">
        <v>1</v>
      </c>
      <c r="W43" s="377">
        <v>1</v>
      </c>
      <c r="X43" s="377">
        <v>1.6624887355817823E-3</v>
      </c>
      <c r="Y43" s="377">
        <v>1.6624887355817823E-3</v>
      </c>
      <c r="Z43" s="377">
        <v>4.9453569866790294E-5</v>
      </c>
      <c r="AA43" s="377">
        <v>6.6902835117645112E-5</v>
      </c>
      <c r="AB43" s="377">
        <v>6.6902835117645112E-5</v>
      </c>
      <c r="AC43" s="377">
        <v>6.6902835117645112E-5</v>
      </c>
    </row>
    <row r="44" spans="1:29" x14ac:dyDescent="0.25">
      <c r="A44" s="376">
        <v>0.14500000000000005</v>
      </c>
      <c r="C44" s="377">
        <v>4.4244855290500422E-2</v>
      </c>
      <c r="D44" s="377">
        <v>4.4244855290500422E-2</v>
      </c>
      <c r="E44" s="377">
        <v>4.4244855290500422E-2</v>
      </c>
      <c r="F44" s="377">
        <v>1.6085072106141151E-8</v>
      </c>
      <c r="G44" s="377">
        <v>1.6085072106141151E-8</v>
      </c>
      <c r="H44" s="377">
        <v>1.6085072106141151E-8</v>
      </c>
      <c r="I44" s="377">
        <v>1.616307736638554E-4</v>
      </c>
      <c r="J44" s="377">
        <v>1.616307736638554E-4</v>
      </c>
      <c r="K44" s="377">
        <v>1.616307736638554E-4</v>
      </c>
      <c r="L44" s="377">
        <v>1.2034947973719001</v>
      </c>
      <c r="M44" s="377">
        <v>1.2034947973719001</v>
      </c>
      <c r="N44" s="377">
        <v>2.8443873383119295E-2</v>
      </c>
      <c r="O44" s="377">
        <v>3.5010802286075927E-2</v>
      </c>
      <c r="P44" s="377">
        <v>3.5010802286075927E-2</v>
      </c>
      <c r="Q44" s="377">
        <v>8.6800341554807111E-4</v>
      </c>
      <c r="R44" s="377">
        <v>5.973925791655601E-4</v>
      </c>
      <c r="S44" s="377">
        <v>5.973925791655601E-4</v>
      </c>
      <c r="T44" s="377">
        <v>1.8046624906815431E-5</v>
      </c>
      <c r="U44" s="377">
        <v>1</v>
      </c>
      <c r="V44" s="377">
        <v>1</v>
      </c>
      <c r="W44" s="377">
        <v>1</v>
      </c>
      <c r="X44" s="377">
        <v>1.794584576919637E-3</v>
      </c>
      <c r="Y44" s="377">
        <v>1.794584576919637E-3</v>
      </c>
      <c r="Z44" s="377">
        <v>5.4212810955264525E-5</v>
      </c>
      <c r="AA44" s="377">
        <v>7.1801091117080324E-5</v>
      </c>
      <c r="AB44" s="377">
        <v>7.1801091117080324E-5</v>
      </c>
      <c r="AC44" s="377">
        <v>7.1801091117080324E-5</v>
      </c>
    </row>
    <row r="45" spans="1:29" x14ac:dyDescent="0.25">
      <c r="A45" s="376">
        <v>0.15000000000000005</v>
      </c>
      <c r="C45" s="377">
        <v>4.5832051340362071E-2</v>
      </c>
      <c r="D45" s="377">
        <v>4.5832051340362071E-2</v>
      </c>
      <c r="E45" s="377">
        <v>4.5832051340362071E-2</v>
      </c>
      <c r="F45" s="377">
        <v>1.7006502814720203E-8</v>
      </c>
      <c r="G45" s="377">
        <v>1.7006502814720203E-8</v>
      </c>
      <c r="H45" s="377">
        <v>1.7006502814720203E-8</v>
      </c>
      <c r="I45" s="377">
        <v>1.731723781556874E-4</v>
      </c>
      <c r="J45" s="377">
        <v>1.731723781556874E-4</v>
      </c>
      <c r="K45" s="377">
        <v>1.731723781556874E-4</v>
      </c>
      <c r="L45" s="377">
        <v>1.2466917663950947</v>
      </c>
      <c r="M45" s="377">
        <v>1.2466917663950947</v>
      </c>
      <c r="N45" s="377">
        <v>3.0177261795879901E-2</v>
      </c>
      <c r="O45" s="377">
        <v>3.651957270250495E-2</v>
      </c>
      <c r="P45" s="377">
        <v>3.651957270250495E-2</v>
      </c>
      <c r="Q45" s="377">
        <v>9.1828300698105049E-4</v>
      </c>
      <c r="R45" s="377">
        <v>6.5109886947045106E-4</v>
      </c>
      <c r="S45" s="377">
        <v>6.5109886947045106E-4</v>
      </c>
      <c r="T45" s="377">
        <v>1.9655899272773557E-5</v>
      </c>
      <c r="U45" s="377">
        <v>1</v>
      </c>
      <c r="V45" s="377">
        <v>1</v>
      </c>
      <c r="W45" s="377">
        <v>1</v>
      </c>
      <c r="X45" s="377">
        <v>1.9559190627765101E-3</v>
      </c>
      <c r="Y45" s="377">
        <v>1.9559190627765101E-3</v>
      </c>
      <c r="Z45" s="377">
        <v>5.9047137316886153E-5</v>
      </c>
      <c r="AA45" s="377">
        <v>7.7214650903333345E-5</v>
      </c>
      <c r="AB45" s="377">
        <v>7.7214650903333345E-5</v>
      </c>
      <c r="AC45" s="377">
        <v>7.7214650903333345E-5</v>
      </c>
    </row>
    <row r="46" spans="1:29" x14ac:dyDescent="0.25">
      <c r="A46" s="376">
        <v>0.15500000000000005</v>
      </c>
      <c r="C46" s="377">
        <v>4.7221148621707995E-2</v>
      </c>
      <c r="D46" s="377">
        <v>4.7221148621707995E-2</v>
      </c>
      <c r="E46" s="377">
        <v>4.7221148621707995E-2</v>
      </c>
      <c r="F46" s="377">
        <v>1.8005576578063283E-8</v>
      </c>
      <c r="G46" s="377">
        <v>1.8005576578063283E-8</v>
      </c>
      <c r="H46" s="377">
        <v>1.8005576578063283E-8</v>
      </c>
      <c r="I46" s="377">
        <v>1.8407639323434708E-4</v>
      </c>
      <c r="J46" s="377">
        <v>1.8407639323434708E-4</v>
      </c>
      <c r="K46" s="377">
        <v>1.8407639323434708E-4</v>
      </c>
      <c r="L46" s="377">
        <v>1.2945588359198674</v>
      </c>
      <c r="M46" s="377">
        <v>1.2945588359198674</v>
      </c>
      <c r="N46" s="377">
        <v>3.1914746372105944E-2</v>
      </c>
      <c r="O46" s="377">
        <v>3.8114512763779987E-2</v>
      </c>
      <c r="P46" s="377">
        <v>3.8114512763779987E-2</v>
      </c>
      <c r="Q46" s="377">
        <v>9.7465495376510892E-4</v>
      </c>
      <c r="R46" s="377">
        <v>7.0597456353442859E-4</v>
      </c>
      <c r="S46" s="377">
        <v>7.0597456353442859E-4</v>
      </c>
      <c r="T46" s="377">
        <v>2.1243532560780966E-5</v>
      </c>
      <c r="U46" s="377">
        <v>1</v>
      </c>
      <c r="V46" s="377">
        <v>1</v>
      </c>
      <c r="W46" s="377">
        <v>1</v>
      </c>
      <c r="X46" s="377">
        <v>2.1207663247547388E-3</v>
      </c>
      <c r="Y46" s="377">
        <v>2.1207663247547388E-3</v>
      </c>
      <c r="Z46" s="377">
        <v>6.3816452879848586E-5</v>
      </c>
      <c r="AA46" s="377">
        <v>8.302116343897003E-5</v>
      </c>
      <c r="AB46" s="377">
        <v>8.302116343897003E-5</v>
      </c>
      <c r="AC46" s="377">
        <v>8.302116343897003E-5</v>
      </c>
    </row>
    <row r="47" spans="1:29" x14ac:dyDescent="0.25">
      <c r="A47" s="376">
        <v>0.16000000000000006</v>
      </c>
      <c r="C47" s="377">
        <v>4.8755588456621209E-2</v>
      </c>
      <c r="D47" s="377">
        <v>4.8755588456621209E-2</v>
      </c>
      <c r="E47" s="377">
        <v>4.8755588456621209E-2</v>
      </c>
      <c r="F47" s="377">
        <v>1.8897315256690795E-8</v>
      </c>
      <c r="G47" s="377">
        <v>1.8897315256690795E-8</v>
      </c>
      <c r="H47" s="377">
        <v>1.8897315256690795E-8</v>
      </c>
      <c r="I47" s="377">
        <v>1.9522347517205368E-4</v>
      </c>
      <c r="J47" s="377">
        <v>1.9522347517205368E-4</v>
      </c>
      <c r="K47" s="377">
        <v>1.9522347517205368E-4</v>
      </c>
      <c r="L47" s="377">
        <v>1.3364634015479444</v>
      </c>
      <c r="M47" s="377">
        <v>1.3364634015479444</v>
      </c>
      <c r="N47" s="377">
        <v>3.3517482149107679E-2</v>
      </c>
      <c r="O47" s="377">
        <v>3.9621662862254825E-2</v>
      </c>
      <c r="P47" s="377">
        <v>3.9621662862254825E-2</v>
      </c>
      <c r="Q47" s="377">
        <v>1.0330537493126761E-3</v>
      </c>
      <c r="R47" s="377">
        <v>7.6195634871835535E-4</v>
      </c>
      <c r="S47" s="377">
        <v>7.6195634871835535E-4</v>
      </c>
      <c r="T47" s="377">
        <v>2.3120486409688171E-5</v>
      </c>
      <c r="U47" s="377">
        <v>1</v>
      </c>
      <c r="V47" s="377">
        <v>1</v>
      </c>
      <c r="W47" s="377">
        <v>1</v>
      </c>
      <c r="X47" s="377">
        <v>2.2889361627375692E-3</v>
      </c>
      <c r="Y47" s="377">
        <v>2.2889361627375692E-3</v>
      </c>
      <c r="Z47" s="377">
        <v>6.9454899141324752E-5</v>
      </c>
      <c r="AA47" s="377">
        <v>8.9509743161147231E-5</v>
      </c>
      <c r="AB47" s="377">
        <v>8.9509743161147231E-5</v>
      </c>
      <c r="AC47" s="377">
        <v>8.9509743161147231E-5</v>
      </c>
    </row>
    <row r="48" spans="1:29" x14ac:dyDescent="0.25">
      <c r="A48" s="376">
        <v>0.16500000000000006</v>
      </c>
      <c r="C48" s="377">
        <v>5.0248299889139661E-2</v>
      </c>
      <c r="D48" s="377">
        <v>5.0248299889139661E-2</v>
      </c>
      <c r="E48" s="377">
        <v>5.0248299889139661E-2</v>
      </c>
      <c r="F48" s="377">
        <v>1.9937240511412909E-8</v>
      </c>
      <c r="G48" s="377">
        <v>1.9937240511412909E-8</v>
      </c>
      <c r="H48" s="377">
        <v>1.9937240511412909E-8</v>
      </c>
      <c r="I48" s="377">
        <v>2.0815126296798106E-4</v>
      </c>
      <c r="J48" s="377">
        <v>2.0815126296798106E-4</v>
      </c>
      <c r="K48" s="377">
        <v>2.0815126296798106E-4</v>
      </c>
      <c r="L48" s="377">
        <v>1.388660756625925</v>
      </c>
      <c r="M48" s="377">
        <v>1.388660756625925</v>
      </c>
      <c r="N48" s="377">
        <v>3.5449613265501369E-2</v>
      </c>
      <c r="O48" s="377">
        <v>4.1221458899095488E-2</v>
      </c>
      <c r="P48" s="377">
        <v>4.1221458899095488E-2</v>
      </c>
      <c r="Q48" s="377">
        <v>1.0977015311083149E-3</v>
      </c>
      <c r="R48" s="377">
        <v>8.1607440007478447E-4</v>
      </c>
      <c r="S48" s="377">
        <v>8.1607440007478447E-4</v>
      </c>
      <c r="T48" s="377">
        <v>2.5023003931820219E-5</v>
      </c>
      <c r="U48" s="377">
        <v>1</v>
      </c>
      <c r="V48" s="377">
        <v>1</v>
      </c>
      <c r="W48" s="377">
        <v>1</v>
      </c>
      <c r="X48" s="377">
        <v>2.4515071958513108E-3</v>
      </c>
      <c r="Y48" s="377">
        <v>2.4515071958513108E-3</v>
      </c>
      <c r="Z48" s="377">
        <v>7.517013956767728E-5</v>
      </c>
      <c r="AA48" s="377">
        <v>9.5827823656762399E-5</v>
      </c>
      <c r="AB48" s="377">
        <v>9.5827823656762399E-5</v>
      </c>
      <c r="AC48" s="377">
        <v>9.5827823656762399E-5</v>
      </c>
    </row>
    <row r="49" spans="1:29" x14ac:dyDescent="0.25">
      <c r="A49" s="376">
        <v>0.17000000000000007</v>
      </c>
      <c r="C49" s="377">
        <v>5.1693725411090921E-2</v>
      </c>
      <c r="D49" s="377">
        <v>5.1693725411090921E-2</v>
      </c>
      <c r="E49" s="377">
        <v>5.1693725411090921E-2</v>
      </c>
      <c r="F49" s="377">
        <v>2.0999738796755287E-8</v>
      </c>
      <c r="G49" s="377">
        <v>2.0999738796755287E-8</v>
      </c>
      <c r="H49" s="377">
        <v>2.0999738796755287E-8</v>
      </c>
      <c r="I49" s="377">
        <v>2.1938406988386555E-4</v>
      </c>
      <c r="J49" s="377">
        <v>2.1938406988386555E-4</v>
      </c>
      <c r="K49" s="377">
        <v>2.1938406988386555E-4</v>
      </c>
      <c r="L49" s="377">
        <v>1.4340100724453058</v>
      </c>
      <c r="M49" s="377">
        <v>1.4340100724453058</v>
      </c>
      <c r="N49" s="377">
        <v>3.7418462611718543E-2</v>
      </c>
      <c r="O49" s="377">
        <v>4.2692474916521381E-2</v>
      </c>
      <c r="P49" s="377">
        <v>4.2692474916521381E-2</v>
      </c>
      <c r="Q49" s="377">
        <v>1.1591439460905901E-3</v>
      </c>
      <c r="R49" s="377">
        <v>8.7874505897705957E-4</v>
      </c>
      <c r="S49" s="377">
        <v>8.7874505897705957E-4</v>
      </c>
      <c r="T49" s="377">
        <v>2.6971677668079492E-5</v>
      </c>
      <c r="U49" s="377">
        <v>1</v>
      </c>
      <c r="V49" s="377">
        <v>1</v>
      </c>
      <c r="W49" s="377">
        <v>1</v>
      </c>
      <c r="X49" s="377">
        <v>2.6397701666809187E-3</v>
      </c>
      <c r="Y49" s="377">
        <v>2.6397701666809187E-3</v>
      </c>
      <c r="Z49" s="377">
        <v>8.1024034984800906E-5</v>
      </c>
      <c r="AA49" s="377">
        <v>1.0215018853666744E-4</v>
      </c>
      <c r="AB49" s="377">
        <v>1.0215018853666744E-4</v>
      </c>
      <c r="AC49" s="377">
        <v>1.0215018853666744E-4</v>
      </c>
    </row>
    <row r="50" spans="1:29" x14ac:dyDescent="0.25">
      <c r="A50" s="376">
        <v>0.17500000000000007</v>
      </c>
      <c r="C50" s="377">
        <v>5.3240600615879402E-2</v>
      </c>
      <c r="D50" s="377">
        <v>5.3240600615879402E-2</v>
      </c>
      <c r="E50" s="377">
        <v>5.3240600615879402E-2</v>
      </c>
      <c r="F50" s="377">
        <v>2.2009904865867958E-8</v>
      </c>
      <c r="G50" s="377">
        <v>2.2009904865867958E-8</v>
      </c>
      <c r="H50" s="377">
        <v>2.2009904865867958E-8</v>
      </c>
      <c r="I50" s="377">
        <v>2.3175194496507861E-4</v>
      </c>
      <c r="J50" s="377">
        <v>2.3175194496507861E-4</v>
      </c>
      <c r="K50" s="377">
        <v>2.3175194496507861E-4</v>
      </c>
      <c r="L50" s="377">
        <v>1.4821498848387911</v>
      </c>
      <c r="M50" s="377">
        <v>1.4821498848387911</v>
      </c>
      <c r="N50" s="377">
        <v>3.9374940138476477E-2</v>
      </c>
      <c r="O50" s="377">
        <v>4.4546228172937345E-2</v>
      </c>
      <c r="P50" s="377">
        <v>4.4546228172937345E-2</v>
      </c>
      <c r="Q50" s="377">
        <v>1.2183621185649723E-3</v>
      </c>
      <c r="R50" s="377">
        <v>9.5057611551612668E-4</v>
      </c>
      <c r="S50" s="377">
        <v>9.5057611551612668E-4</v>
      </c>
      <c r="T50" s="377">
        <v>2.9120677066292869E-5</v>
      </c>
      <c r="U50" s="377">
        <v>1</v>
      </c>
      <c r="V50" s="377">
        <v>1</v>
      </c>
      <c r="W50" s="377">
        <v>1</v>
      </c>
      <c r="X50" s="377">
        <v>2.8555508068062656E-3</v>
      </c>
      <c r="Y50" s="377">
        <v>2.8555508068062656E-3</v>
      </c>
      <c r="Z50" s="377">
        <v>8.747971667241623E-5</v>
      </c>
      <c r="AA50" s="377">
        <v>1.0954644020660297E-4</v>
      </c>
      <c r="AB50" s="377">
        <v>1.0954644020660297E-4</v>
      </c>
      <c r="AC50" s="377">
        <v>1.0954644020660297E-4</v>
      </c>
    </row>
    <row r="51" spans="1:29" x14ac:dyDescent="0.25">
      <c r="A51" s="376">
        <v>0.18000000000000008</v>
      </c>
      <c r="C51" s="377">
        <v>5.4760553937836645E-2</v>
      </c>
      <c r="D51" s="377">
        <v>5.4760553937836645E-2</v>
      </c>
      <c r="E51" s="377">
        <v>5.4760553937836645E-2</v>
      </c>
      <c r="F51" s="377">
        <v>2.3044877332934763E-8</v>
      </c>
      <c r="G51" s="377">
        <v>2.3044877332934763E-8</v>
      </c>
      <c r="H51" s="377">
        <v>2.3044877332934763E-8</v>
      </c>
      <c r="I51" s="377">
        <v>2.4524147210081129E-4</v>
      </c>
      <c r="J51" s="377">
        <v>2.4524147210081129E-4</v>
      </c>
      <c r="K51" s="377">
        <v>2.4524147210081129E-4</v>
      </c>
      <c r="L51" s="377">
        <v>1.5367258844178819</v>
      </c>
      <c r="M51" s="377">
        <v>1.5367258844178819</v>
      </c>
      <c r="N51" s="377">
        <v>4.1180859945787608E-2</v>
      </c>
      <c r="O51" s="377">
        <v>4.6084201220582106E-2</v>
      </c>
      <c r="P51" s="377">
        <v>4.6084201220582106E-2</v>
      </c>
      <c r="Q51" s="377">
        <v>1.2822685948122971E-3</v>
      </c>
      <c r="R51" s="377">
        <v>1.0137328019547648E-3</v>
      </c>
      <c r="S51" s="377">
        <v>1.0137328019547648E-3</v>
      </c>
      <c r="T51" s="377">
        <v>3.1274938748510891E-5</v>
      </c>
      <c r="U51" s="377">
        <v>1</v>
      </c>
      <c r="V51" s="377">
        <v>1</v>
      </c>
      <c r="W51" s="377">
        <v>1</v>
      </c>
      <c r="X51" s="377">
        <v>3.0452734355295654E-3</v>
      </c>
      <c r="Y51" s="377">
        <v>3.0452734355295654E-3</v>
      </c>
      <c r="Z51" s="377">
        <v>9.3951206273224042E-5</v>
      </c>
      <c r="AA51" s="377">
        <v>1.170154308766885E-4</v>
      </c>
      <c r="AB51" s="377">
        <v>1.170154308766885E-4</v>
      </c>
      <c r="AC51" s="377">
        <v>1.170154308766885E-4</v>
      </c>
    </row>
    <row r="52" spans="1:29" x14ac:dyDescent="0.25">
      <c r="A52" s="376">
        <v>0.18500000000000008</v>
      </c>
      <c r="C52" s="377">
        <v>5.6399968813843043E-2</v>
      </c>
      <c r="D52" s="377">
        <v>5.6399968813843043E-2</v>
      </c>
      <c r="E52" s="377">
        <v>5.6399968813843043E-2</v>
      </c>
      <c r="F52" s="377">
        <v>2.4185300307300229E-8</v>
      </c>
      <c r="G52" s="377">
        <v>2.4185300307300229E-8</v>
      </c>
      <c r="H52" s="377">
        <v>2.4185300307300229E-8</v>
      </c>
      <c r="I52" s="377">
        <v>2.579669624840729E-4</v>
      </c>
      <c r="J52" s="377">
        <v>2.579669624840729E-4</v>
      </c>
      <c r="K52" s="377">
        <v>2.579669624840729E-4</v>
      </c>
      <c r="L52" s="377">
        <v>1.585047411806489</v>
      </c>
      <c r="M52" s="377">
        <v>1.585047411806489</v>
      </c>
      <c r="N52" s="377">
        <v>4.3400312093389216E-2</v>
      </c>
      <c r="O52" s="377">
        <v>4.7808462256607245E-2</v>
      </c>
      <c r="P52" s="377">
        <v>4.7808462256607245E-2</v>
      </c>
      <c r="Q52" s="377">
        <v>1.3537890556989793E-3</v>
      </c>
      <c r="R52" s="377">
        <v>1.0868473440832826E-3</v>
      </c>
      <c r="S52" s="377">
        <v>1.0868473440832826E-3</v>
      </c>
      <c r="T52" s="377">
        <v>3.3712152869309894E-5</v>
      </c>
      <c r="U52" s="377">
        <v>1</v>
      </c>
      <c r="V52" s="377">
        <v>1</v>
      </c>
      <c r="W52" s="377">
        <v>1</v>
      </c>
      <c r="X52" s="377">
        <v>3.264909236383607E-3</v>
      </c>
      <c r="Y52" s="377">
        <v>3.264909236383607E-3</v>
      </c>
      <c r="Z52" s="377">
        <v>1.0127269624914024E-4</v>
      </c>
      <c r="AA52" s="377">
        <v>1.2547510993436261E-4</v>
      </c>
      <c r="AB52" s="377">
        <v>1.2547510993436261E-4</v>
      </c>
      <c r="AC52" s="377">
        <v>1.2547510993436261E-4</v>
      </c>
    </row>
    <row r="53" spans="1:29" x14ac:dyDescent="0.25">
      <c r="A53" s="376">
        <v>0.19000000000000009</v>
      </c>
      <c r="C53" s="377">
        <v>5.7997650418442057E-2</v>
      </c>
      <c r="D53" s="377">
        <v>5.7997650418442057E-2</v>
      </c>
      <c r="E53" s="377">
        <v>5.7997650418442057E-2</v>
      </c>
      <c r="F53" s="377">
        <v>2.5275807336912641E-8</v>
      </c>
      <c r="G53" s="377">
        <v>2.5275807336912641E-8</v>
      </c>
      <c r="H53" s="377">
        <v>2.5275807336912641E-8</v>
      </c>
      <c r="I53" s="377">
        <v>2.7205800748706093E-4</v>
      </c>
      <c r="J53" s="377">
        <v>2.7205800748706093E-4</v>
      </c>
      <c r="K53" s="377">
        <v>2.7205800748706093E-4</v>
      </c>
      <c r="L53" s="377">
        <v>1.6372305174297914</v>
      </c>
      <c r="M53" s="377">
        <v>1.6372305174297914</v>
      </c>
      <c r="N53" s="377">
        <v>4.5682257929567711E-2</v>
      </c>
      <c r="O53" s="377">
        <v>4.9534606391406923E-2</v>
      </c>
      <c r="P53" s="377">
        <v>4.9534606391406923E-2</v>
      </c>
      <c r="Q53" s="377">
        <v>1.4288228836442775E-3</v>
      </c>
      <c r="R53" s="377">
        <v>1.1641531732786566E-3</v>
      </c>
      <c r="S53" s="377">
        <v>1.1641531732786566E-3</v>
      </c>
      <c r="T53" s="377">
        <v>3.6512328517978959E-5</v>
      </c>
      <c r="U53" s="377">
        <v>1</v>
      </c>
      <c r="V53" s="377">
        <v>1</v>
      </c>
      <c r="W53" s="377">
        <v>1</v>
      </c>
      <c r="X53" s="377">
        <v>3.497135393686567E-3</v>
      </c>
      <c r="Y53" s="377">
        <v>3.497135393686567E-3</v>
      </c>
      <c r="Z53" s="377">
        <v>1.0968453704225393E-4</v>
      </c>
      <c r="AA53" s="377">
        <v>1.3333373901386775E-4</v>
      </c>
      <c r="AB53" s="377">
        <v>1.3333373901386775E-4</v>
      </c>
      <c r="AC53" s="377">
        <v>1.3333373901386775E-4</v>
      </c>
    </row>
    <row r="54" spans="1:29" x14ac:dyDescent="0.25">
      <c r="A54" s="376">
        <v>0.19500000000000009</v>
      </c>
      <c r="C54" s="377">
        <v>5.9517995195175921E-2</v>
      </c>
      <c r="D54" s="377">
        <v>5.9517995195175921E-2</v>
      </c>
      <c r="E54" s="377">
        <v>5.9517995195175921E-2</v>
      </c>
      <c r="F54" s="377">
        <v>2.6522222225895444E-8</v>
      </c>
      <c r="G54" s="377">
        <v>2.6522222225895444E-8</v>
      </c>
      <c r="H54" s="377">
        <v>2.6522222225895444E-8</v>
      </c>
      <c r="I54" s="377">
        <v>2.8630580813928996E-4</v>
      </c>
      <c r="J54" s="377">
        <v>2.8630580813928996E-4</v>
      </c>
      <c r="K54" s="377">
        <v>2.8630580813928996E-4</v>
      </c>
      <c r="L54" s="377">
        <v>1.6894079783278302</v>
      </c>
      <c r="M54" s="377">
        <v>1.6894079783278302</v>
      </c>
      <c r="N54" s="377">
        <v>4.7940886728360006E-2</v>
      </c>
      <c r="O54" s="377">
        <v>5.1341786466136213E-2</v>
      </c>
      <c r="P54" s="377">
        <v>5.1341786466136213E-2</v>
      </c>
      <c r="Q54" s="377">
        <v>1.5060315773923123E-3</v>
      </c>
      <c r="R54" s="377">
        <v>1.2397307122951294E-3</v>
      </c>
      <c r="S54" s="377">
        <v>1.2397307122951294E-3</v>
      </c>
      <c r="T54" s="377">
        <v>3.9707940985233077E-5</v>
      </c>
      <c r="U54" s="377">
        <v>1</v>
      </c>
      <c r="V54" s="377">
        <v>1</v>
      </c>
      <c r="W54" s="377">
        <v>1</v>
      </c>
      <c r="X54" s="377">
        <v>3.7241695276424777E-3</v>
      </c>
      <c r="Y54" s="377">
        <v>3.7241695276424777E-3</v>
      </c>
      <c r="Z54" s="377">
        <v>1.1928428559857375E-4</v>
      </c>
      <c r="AA54" s="377">
        <v>1.4104679983855292E-4</v>
      </c>
      <c r="AB54" s="377">
        <v>1.4104679983855292E-4</v>
      </c>
      <c r="AC54" s="377">
        <v>1.4104679983855292E-4</v>
      </c>
    </row>
    <row r="55" spans="1:29" x14ac:dyDescent="0.25">
      <c r="A55" s="376">
        <v>0.20000000000000009</v>
      </c>
      <c r="C55" s="377">
        <v>6.1148350326213026E-2</v>
      </c>
      <c r="D55" s="377">
        <v>6.1148350326213026E-2</v>
      </c>
      <c r="E55" s="377">
        <v>6.1148350326213026E-2</v>
      </c>
      <c r="F55" s="377">
        <v>2.7680406278331374E-8</v>
      </c>
      <c r="G55" s="377">
        <v>2.7680406278331374E-8</v>
      </c>
      <c r="H55" s="377">
        <v>2.7680406278331374E-8</v>
      </c>
      <c r="I55" s="377">
        <v>2.9981670935345646E-4</v>
      </c>
      <c r="J55" s="377">
        <v>2.9981670935345646E-4</v>
      </c>
      <c r="K55" s="377">
        <v>2.9981670935345646E-4</v>
      </c>
      <c r="L55" s="377">
        <v>1.7444010327451629</v>
      </c>
      <c r="M55" s="377">
        <v>1.7444010327451629</v>
      </c>
      <c r="N55" s="377">
        <v>5.0213146473061167E-2</v>
      </c>
      <c r="O55" s="377">
        <v>5.349223040158909E-2</v>
      </c>
      <c r="P55" s="377">
        <v>5.349223040158909E-2</v>
      </c>
      <c r="Q55" s="377">
        <v>1.5926404836669715E-3</v>
      </c>
      <c r="R55" s="377">
        <v>1.3204212345262702E-3</v>
      </c>
      <c r="S55" s="377">
        <v>1.3204212345262702E-3</v>
      </c>
      <c r="T55" s="377">
        <v>4.2474495632228483E-5</v>
      </c>
      <c r="U55" s="377">
        <v>1</v>
      </c>
      <c r="V55" s="377">
        <v>1</v>
      </c>
      <c r="W55" s="377">
        <v>1</v>
      </c>
      <c r="X55" s="377">
        <v>3.9665627344772645E-3</v>
      </c>
      <c r="Y55" s="377">
        <v>3.9665627344772645E-3</v>
      </c>
      <c r="Z55" s="377">
        <v>1.2759512682255705E-4</v>
      </c>
      <c r="AA55" s="377">
        <v>1.4950709477745387E-4</v>
      </c>
      <c r="AB55" s="377">
        <v>1.4950709477745387E-4</v>
      </c>
      <c r="AC55" s="377">
        <v>1.4950709477745387E-4</v>
      </c>
    </row>
    <row r="56" spans="1:29" x14ac:dyDescent="0.25">
      <c r="A56" s="376">
        <v>0.2050000000000001</v>
      </c>
      <c r="C56" s="377">
        <v>6.2730270726904125E-2</v>
      </c>
      <c r="D56" s="377">
        <v>6.2730270726904125E-2</v>
      </c>
      <c r="E56" s="377">
        <v>6.2730270726904125E-2</v>
      </c>
      <c r="F56" s="377">
        <v>2.9060222592132147E-8</v>
      </c>
      <c r="G56" s="377">
        <v>2.9060222592132147E-8</v>
      </c>
      <c r="H56" s="377">
        <v>2.9060222592132147E-8</v>
      </c>
      <c r="I56" s="377">
        <v>3.1460686544149461E-4</v>
      </c>
      <c r="J56" s="377">
        <v>3.1460686544149461E-4</v>
      </c>
      <c r="K56" s="377">
        <v>3.1460686544149461E-4</v>
      </c>
      <c r="L56" s="377">
        <v>1.8006348277273787</v>
      </c>
      <c r="M56" s="377">
        <v>1.8006348277273787</v>
      </c>
      <c r="N56" s="377">
        <v>5.2561112202965311E-2</v>
      </c>
      <c r="O56" s="377">
        <v>5.5440899613621253E-2</v>
      </c>
      <c r="P56" s="377">
        <v>5.5440899613621253E-2</v>
      </c>
      <c r="Q56" s="377">
        <v>1.6675143123331955E-3</v>
      </c>
      <c r="R56" s="377">
        <v>1.402696554963152E-3</v>
      </c>
      <c r="S56" s="377">
        <v>1.402696554963152E-3</v>
      </c>
      <c r="T56" s="377">
        <v>4.5566137287179147E-5</v>
      </c>
      <c r="U56" s="377">
        <v>1</v>
      </c>
      <c r="V56" s="377">
        <v>1</v>
      </c>
      <c r="W56" s="377">
        <v>1</v>
      </c>
      <c r="X56" s="377">
        <v>4.2137163606326637E-3</v>
      </c>
      <c r="Y56" s="377">
        <v>4.2137163606326637E-3</v>
      </c>
      <c r="Z56" s="377">
        <v>1.3688254207412819E-4</v>
      </c>
      <c r="AA56" s="377">
        <v>1.5832523200061527E-4</v>
      </c>
      <c r="AB56" s="377">
        <v>1.5832523200061527E-4</v>
      </c>
      <c r="AC56" s="377">
        <v>1.5832523200061527E-4</v>
      </c>
    </row>
    <row r="57" spans="1:29" x14ac:dyDescent="0.25">
      <c r="A57" s="376">
        <v>0.2100000000000001</v>
      </c>
      <c r="C57" s="377">
        <v>6.4338115079258212E-2</v>
      </c>
      <c r="D57" s="377">
        <v>6.4338115079258212E-2</v>
      </c>
      <c r="E57" s="377">
        <v>6.4338115079258212E-2</v>
      </c>
      <c r="F57" s="377">
        <v>3.0369243617649318E-8</v>
      </c>
      <c r="G57" s="377">
        <v>3.0369243617649318E-8</v>
      </c>
      <c r="H57" s="377">
        <v>3.0369243617649318E-8</v>
      </c>
      <c r="I57" s="377">
        <v>3.3001441325998608E-4</v>
      </c>
      <c r="J57" s="377">
        <v>3.3001441325998608E-4</v>
      </c>
      <c r="K57" s="377">
        <v>3.3001441325998608E-4</v>
      </c>
      <c r="L57" s="377">
        <v>1.8540367379917435</v>
      </c>
      <c r="M57" s="377">
        <v>1.8540367379917435</v>
      </c>
      <c r="N57" s="377">
        <v>5.4862853323377231E-2</v>
      </c>
      <c r="O57" s="377">
        <v>5.7412380250841159E-2</v>
      </c>
      <c r="P57" s="377">
        <v>5.7412380250841159E-2</v>
      </c>
      <c r="Q57" s="377">
        <v>1.7489850554738562E-3</v>
      </c>
      <c r="R57" s="377">
        <v>1.4887934074138958E-3</v>
      </c>
      <c r="S57" s="377">
        <v>1.4887934074138958E-3</v>
      </c>
      <c r="T57" s="377">
        <v>4.8803415738444843E-5</v>
      </c>
      <c r="U57" s="377">
        <v>1</v>
      </c>
      <c r="V57" s="377">
        <v>1</v>
      </c>
      <c r="W57" s="377">
        <v>1</v>
      </c>
      <c r="X57" s="377">
        <v>4.4723494860480174E-3</v>
      </c>
      <c r="Y57" s="377">
        <v>4.4723494860480174E-3</v>
      </c>
      <c r="Z57" s="377">
        <v>1.4660745564296294E-4</v>
      </c>
      <c r="AA57" s="377">
        <v>1.6685525708398077E-4</v>
      </c>
      <c r="AB57" s="377">
        <v>1.6685525708398077E-4</v>
      </c>
      <c r="AC57" s="377">
        <v>1.6685525708398077E-4</v>
      </c>
    </row>
    <row r="58" spans="1:29" x14ac:dyDescent="0.25">
      <c r="A58" s="376">
        <v>0.21500000000000011</v>
      </c>
      <c r="C58" s="377">
        <v>6.5872906123655456E-2</v>
      </c>
      <c r="D58" s="377">
        <v>6.5872906123655456E-2</v>
      </c>
      <c r="E58" s="377">
        <v>6.5872906123655456E-2</v>
      </c>
      <c r="F58" s="377">
        <v>3.1788266484052421E-8</v>
      </c>
      <c r="G58" s="377">
        <v>3.1788266484052421E-8</v>
      </c>
      <c r="H58" s="377">
        <v>3.1788266484052421E-8</v>
      </c>
      <c r="I58" s="377">
        <v>3.4653720388485199E-4</v>
      </c>
      <c r="J58" s="377">
        <v>3.4653720388485199E-4</v>
      </c>
      <c r="K58" s="377">
        <v>3.4653720388485199E-4</v>
      </c>
      <c r="L58" s="377">
        <v>1.9073466037822844</v>
      </c>
      <c r="M58" s="377">
        <v>1.9073466037822844</v>
      </c>
      <c r="N58" s="377">
        <v>5.7509611993530378E-2</v>
      </c>
      <c r="O58" s="377">
        <v>5.9215533097098982E-2</v>
      </c>
      <c r="P58" s="377">
        <v>5.9215533097098982E-2</v>
      </c>
      <c r="Q58" s="377">
        <v>1.8296438331827545E-3</v>
      </c>
      <c r="R58" s="377">
        <v>1.5837331604741207E-3</v>
      </c>
      <c r="S58" s="377">
        <v>1.5837331604741207E-3</v>
      </c>
      <c r="T58" s="377">
        <v>5.2297627842076327E-5</v>
      </c>
      <c r="U58" s="377">
        <v>1</v>
      </c>
      <c r="V58" s="377">
        <v>1</v>
      </c>
      <c r="W58" s="377">
        <v>1</v>
      </c>
      <c r="X58" s="377">
        <v>4.757546123141207E-3</v>
      </c>
      <c r="Y58" s="377">
        <v>4.757546123141207E-3</v>
      </c>
      <c r="Z58" s="377">
        <v>1.571042076368501E-4</v>
      </c>
      <c r="AA58" s="377">
        <v>1.7717175196869836E-4</v>
      </c>
      <c r="AB58" s="377">
        <v>1.7717175196869836E-4</v>
      </c>
      <c r="AC58" s="377">
        <v>1.7717175196869836E-4</v>
      </c>
    </row>
    <row r="59" spans="1:29" x14ac:dyDescent="0.25">
      <c r="A59" s="376">
        <v>0.22000000000000011</v>
      </c>
      <c r="C59" s="377">
        <v>6.7437715567058382E-2</v>
      </c>
      <c r="D59" s="377">
        <v>6.7437715567058382E-2</v>
      </c>
      <c r="E59" s="377">
        <v>6.7437715567058382E-2</v>
      </c>
      <c r="F59" s="377">
        <v>3.332226751282391E-8</v>
      </c>
      <c r="G59" s="377">
        <v>3.332226751282391E-8</v>
      </c>
      <c r="H59" s="377">
        <v>3.332226751282391E-8</v>
      </c>
      <c r="I59" s="377">
        <v>3.6255063161357124E-4</v>
      </c>
      <c r="J59" s="377">
        <v>3.6255063161357124E-4</v>
      </c>
      <c r="K59" s="377">
        <v>3.6255063161357124E-4</v>
      </c>
      <c r="L59" s="377">
        <v>1.961716061667321</v>
      </c>
      <c r="M59" s="377">
        <v>1.961716061667321</v>
      </c>
      <c r="N59" s="377">
        <v>5.9876098921424044E-2</v>
      </c>
      <c r="O59" s="377">
        <v>6.0906634328946122E-2</v>
      </c>
      <c r="P59" s="377">
        <v>6.0906634328946122E-2</v>
      </c>
      <c r="Q59" s="377">
        <v>1.922430799948975E-3</v>
      </c>
      <c r="R59" s="377">
        <v>1.6807170939969202E-3</v>
      </c>
      <c r="S59" s="377">
        <v>1.6807170939969202E-3</v>
      </c>
      <c r="T59" s="377">
        <v>5.6275559010574524E-5</v>
      </c>
      <c r="U59" s="377">
        <v>1</v>
      </c>
      <c r="V59" s="377">
        <v>1</v>
      </c>
      <c r="W59" s="377">
        <v>1</v>
      </c>
      <c r="X59" s="377">
        <v>5.0488830210840482E-3</v>
      </c>
      <c r="Y59" s="377">
        <v>5.0488830210840482E-3</v>
      </c>
      <c r="Z59" s="377">
        <v>1.6905407027273058E-4</v>
      </c>
      <c r="AA59" s="377">
        <v>1.8637077861406896E-4</v>
      </c>
      <c r="AB59" s="377">
        <v>1.8637077861406896E-4</v>
      </c>
      <c r="AC59" s="377">
        <v>1.8637077861406896E-4</v>
      </c>
    </row>
    <row r="60" spans="1:29" x14ac:dyDescent="0.25">
      <c r="A60" s="376">
        <v>0.22500000000000012</v>
      </c>
      <c r="C60" s="377">
        <v>6.9251588123546232E-2</v>
      </c>
      <c r="D60" s="377">
        <v>6.9251588123546232E-2</v>
      </c>
      <c r="E60" s="377">
        <v>6.9251588123546232E-2</v>
      </c>
      <c r="F60" s="377">
        <v>3.4559384274121344E-8</v>
      </c>
      <c r="G60" s="377">
        <v>3.4559384274121344E-8</v>
      </c>
      <c r="H60" s="377">
        <v>3.4559384274121344E-8</v>
      </c>
      <c r="I60" s="377">
        <v>3.8121949879723433E-4</v>
      </c>
      <c r="J60" s="377">
        <v>3.8121949879723433E-4</v>
      </c>
      <c r="K60" s="377">
        <v>3.8121949879723433E-4</v>
      </c>
      <c r="L60" s="377">
        <v>2.0176470963580773</v>
      </c>
      <c r="M60" s="377">
        <v>2.0176470963580773</v>
      </c>
      <c r="N60" s="377">
        <v>6.2507615824055396E-2</v>
      </c>
      <c r="O60" s="377">
        <v>6.3096150674041784E-2</v>
      </c>
      <c r="P60" s="377">
        <v>6.3096150674041784E-2</v>
      </c>
      <c r="Q60" s="377">
        <v>2.0117157878145587E-3</v>
      </c>
      <c r="R60" s="377">
        <v>1.7860139401115662E-3</v>
      </c>
      <c r="S60" s="377">
        <v>1.7860139401115662E-3</v>
      </c>
      <c r="T60" s="377">
        <v>5.9887226394638758E-5</v>
      </c>
      <c r="U60" s="377">
        <v>1</v>
      </c>
      <c r="V60" s="377">
        <v>1</v>
      </c>
      <c r="W60" s="377">
        <v>1</v>
      </c>
      <c r="X60" s="377">
        <v>5.3651912005876403E-3</v>
      </c>
      <c r="Y60" s="377">
        <v>5.3651912005876403E-3</v>
      </c>
      <c r="Z60" s="377">
        <v>1.7990366140930604E-4</v>
      </c>
      <c r="AA60" s="377">
        <v>1.9680794078423691E-4</v>
      </c>
      <c r="AB60" s="377">
        <v>1.9680794078423691E-4</v>
      </c>
      <c r="AC60" s="377">
        <v>1.9680794078423691E-4</v>
      </c>
    </row>
    <row r="61" spans="1:29" x14ac:dyDescent="0.25">
      <c r="A61" s="376">
        <v>0.23000000000000012</v>
      </c>
      <c r="C61" s="377">
        <v>7.0935899669230362E-2</v>
      </c>
      <c r="D61" s="377">
        <v>7.0935899669230362E-2</v>
      </c>
      <c r="E61" s="377">
        <v>7.0935899669230362E-2</v>
      </c>
      <c r="F61" s="377">
        <v>3.5910114116868979E-8</v>
      </c>
      <c r="G61" s="377">
        <v>3.5910114116868979E-8</v>
      </c>
      <c r="H61" s="377">
        <v>3.5910114116868979E-8</v>
      </c>
      <c r="I61" s="377">
        <v>4.0049660522723283E-4</v>
      </c>
      <c r="J61" s="377">
        <v>4.0049660522723283E-4</v>
      </c>
      <c r="K61" s="377">
        <v>4.0049660522723283E-4</v>
      </c>
      <c r="L61" s="377">
        <v>2.0641716801221595</v>
      </c>
      <c r="M61" s="377">
        <v>2.0641716801221595</v>
      </c>
      <c r="N61" s="377">
        <v>6.492397786946269E-2</v>
      </c>
      <c r="O61" s="377">
        <v>6.49713244002246E-2</v>
      </c>
      <c r="P61" s="377">
        <v>6.49713244002246E-2</v>
      </c>
      <c r="Q61" s="377">
        <v>2.1061707726083997E-3</v>
      </c>
      <c r="R61" s="377">
        <v>1.8899344474087997E-3</v>
      </c>
      <c r="S61" s="377">
        <v>1.8899344474087997E-3</v>
      </c>
      <c r="T61" s="377">
        <v>6.3893947339230587E-5</v>
      </c>
      <c r="U61" s="377">
        <v>1</v>
      </c>
      <c r="V61" s="377">
        <v>1</v>
      </c>
      <c r="W61" s="377">
        <v>1</v>
      </c>
      <c r="X61" s="377">
        <v>5.6773644304100894E-3</v>
      </c>
      <c r="Y61" s="377">
        <v>5.6773644304100894E-3</v>
      </c>
      <c r="Z61" s="377">
        <v>1.9194000834265644E-4</v>
      </c>
      <c r="AA61" s="377">
        <v>2.0640986914113369E-4</v>
      </c>
      <c r="AB61" s="377">
        <v>2.0640986914113369E-4</v>
      </c>
      <c r="AC61" s="377">
        <v>2.0640986914113369E-4</v>
      </c>
    </row>
    <row r="62" spans="1:29" x14ac:dyDescent="0.25">
      <c r="A62" s="376">
        <v>0.23500000000000013</v>
      </c>
      <c r="C62" s="377">
        <v>7.2784009182637943E-2</v>
      </c>
      <c r="D62" s="377">
        <v>7.2784009182637943E-2</v>
      </c>
      <c r="E62" s="377">
        <v>7.2784009182637943E-2</v>
      </c>
      <c r="F62" s="377">
        <v>3.7420721297271297E-8</v>
      </c>
      <c r="G62" s="377">
        <v>3.7420721297271297E-8</v>
      </c>
      <c r="H62" s="377">
        <v>3.7420721297271297E-8</v>
      </c>
      <c r="I62" s="377">
        <v>4.2228333193190684E-4</v>
      </c>
      <c r="J62" s="377">
        <v>4.2228333193190684E-4</v>
      </c>
      <c r="K62" s="377">
        <v>4.2228333193190684E-4</v>
      </c>
      <c r="L62" s="377">
        <v>2.1201855250178894</v>
      </c>
      <c r="M62" s="377">
        <v>2.1201855250178894</v>
      </c>
      <c r="N62" s="377">
        <v>6.7671769757566849E-2</v>
      </c>
      <c r="O62" s="377">
        <v>6.6906579276124895E-2</v>
      </c>
      <c r="P62" s="377">
        <v>6.6906579276124895E-2</v>
      </c>
      <c r="Q62" s="377">
        <v>2.1954030907038826E-3</v>
      </c>
      <c r="R62" s="377">
        <v>2.0045096878756421E-3</v>
      </c>
      <c r="S62" s="377">
        <v>2.0045096878756421E-3</v>
      </c>
      <c r="T62" s="377">
        <v>6.7961045171901113E-5</v>
      </c>
      <c r="U62" s="377">
        <v>1</v>
      </c>
      <c r="V62" s="377">
        <v>1</v>
      </c>
      <c r="W62" s="377">
        <v>1</v>
      </c>
      <c r="X62" s="377">
        <v>6.0215435251849189E-3</v>
      </c>
      <c r="Y62" s="377">
        <v>6.0215435251849189E-3</v>
      </c>
      <c r="Z62" s="377">
        <v>2.041577291006113E-4</v>
      </c>
      <c r="AA62" s="377">
        <v>2.1635747645972869E-4</v>
      </c>
      <c r="AB62" s="377">
        <v>2.1635747645972869E-4</v>
      </c>
      <c r="AC62" s="377">
        <v>2.1635747645972869E-4</v>
      </c>
    </row>
    <row r="63" spans="1:29" x14ac:dyDescent="0.25">
      <c r="A63" s="376">
        <v>0.24000000000000013</v>
      </c>
      <c r="C63" s="377">
        <v>7.4553981075291584E-2</v>
      </c>
      <c r="D63" s="377">
        <v>7.4553981075291584E-2</v>
      </c>
      <c r="E63" s="377">
        <v>7.4553981075291584E-2</v>
      </c>
      <c r="F63" s="377">
        <v>3.9186111437078573E-8</v>
      </c>
      <c r="G63" s="377">
        <v>3.9186111437078573E-8</v>
      </c>
      <c r="H63" s="377">
        <v>3.9186111437078573E-8</v>
      </c>
      <c r="I63" s="377">
        <v>4.3846807743368226E-4</v>
      </c>
      <c r="J63" s="377">
        <v>4.3846807743368226E-4</v>
      </c>
      <c r="K63" s="377">
        <v>4.3846807743368226E-4</v>
      </c>
      <c r="L63" s="377">
        <v>2.1721766207128681</v>
      </c>
      <c r="M63" s="377">
        <v>2.1721766207128681</v>
      </c>
      <c r="N63" s="377">
        <v>6.9991162272349472E-2</v>
      </c>
      <c r="O63" s="377">
        <v>6.9006393723559753E-2</v>
      </c>
      <c r="P63" s="377">
        <v>6.9006393723559753E-2</v>
      </c>
      <c r="Q63" s="377">
        <v>2.2942210412134436E-3</v>
      </c>
      <c r="R63" s="377">
        <v>2.1094016249549406E-3</v>
      </c>
      <c r="S63" s="377">
        <v>2.1094016249549406E-3</v>
      </c>
      <c r="T63" s="377">
        <v>7.2141639999918255E-5</v>
      </c>
      <c r="U63" s="377">
        <v>1</v>
      </c>
      <c r="V63" s="377">
        <v>1</v>
      </c>
      <c r="W63" s="377">
        <v>1</v>
      </c>
      <c r="X63" s="377">
        <v>6.3366338909304253E-3</v>
      </c>
      <c r="Y63" s="377">
        <v>6.3366338909304253E-3</v>
      </c>
      <c r="Z63" s="377">
        <v>2.1671639851390034E-4</v>
      </c>
      <c r="AA63" s="377">
        <v>2.2744745552730512E-4</v>
      </c>
      <c r="AB63" s="377">
        <v>2.2744745552730512E-4</v>
      </c>
      <c r="AC63" s="377">
        <v>2.2744745552730512E-4</v>
      </c>
    </row>
    <row r="64" spans="1:29" x14ac:dyDescent="0.25">
      <c r="A64" s="376">
        <v>0.24500000000000013</v>
      </c>
      <c r="C64" s="377">
        <v>7.6239905547946615E-2</v>
      </c>
      <c r="D64" s="377">
        <v>7.6239905547946615E-2</v>
      </c>
      <c r="E64" s="377">
        <v>7.6239905547946615E-2</v>
      </c>
      <c r="F64" s="377">
        <v>4.0890407676261951E-8</v>
      </c>
      <c r="G64" s="377">
        <v>4.0890407676261951E-8</v>
      </c>
      <c r="H64" s="377">
        <v>4.0890407676261951E-8</v>
      </c>
      <c r="I64" s="377">
        <v>4.5618301821887295E-4</v>
      </c>
      <c r="J64" s="377">
        <v>4.5618301821887295E-4</v>
      </c>
      <c r="K64" s="377">
        <v>4.5618301821887295E-4</v>
      </c>
      <c r="L64" s="377">
        <v>2.229810849408298</v>
      </c>
      <c r="M64" s="377">
        <v>2.229810849408298</v>
      </c>
      <c r="N64" s="377">
        <v>7.2889936513389042E-2</v>
      </c>
      <c r="O64" s="377">
        <v>7.1183909227183831E-2</v>
      </c>
      <c r="P64" s="377">
        <v>7.1183909227183831E-2</v>
      </c>
      <c r="Q64" s="377">
        <v>2.3904270425656568E-3</v>
      </c>
      <c r="R64" s="377">
        <v>2.2215483128413902E-3</v>
      </c>
      <c r="S64" s="377">
        <v>2.2215483128413902E-3</v>
      </c>
      <c r="T64" s="377">
        <v>7.6157328015317771E-5</v>
      </c>
      <c r="U64" s="377">
        <v>1</v>
      </c>
      <c r="V64" s="377">
        <v>1</v>
      </c>
      <c r="W64" s="377">
        <v>1</v>
      </c>
      <c r="X64" s="377">
        <v>6.6735166504713226E-3</v>
      </c>
      <c r="Y64" s="377">
        <v>6.6735166504713226E-3</v>
      </c>
      <c r="Z64" s="377">
        <v>2.2877968073225152E-4</v>
      </c>
      <c r="AA64" s="377">
        <v>2.3841807488836497E-4</v>
      </c>
      <c r="AB64" s="377">
        <v>2.3841807488836497E-4</v>
      </c>
      <c r="AC64" s="377">
        <v>2.3841807488836497E-4</v>
      </c>
    </row>
    <row r="65" spans="1:29" x14ac:dyDescent="0.25">
      <c r="A65" s="376">
        <v>0.25000000000000011</v>
      </c>
      <c r="C65" s="377">
        <v>7.7911321385175591E-2</v>
      </c>
      <c r="D65" s="377">
        <v>7.7911321385175591E-2</v>
      </c>
      <c r="E65" s="377">
        <v>7.7911321385175591E-2</v>
      </c>
      <c r="F65" s="377">
        <v>4.2464321073870414E-8</v>
      </c>
      <c r="G65" s="377">
        <v>4.2464321073870414E-8</v>
      </c>
      <c r="H65" s="377">
        <v>4.2464321073870414E-8</v>
      </c>
      <c r="I65" s="377">
        <v>4.7613250995707921E-4</v>
      </c>
      <c r="J65" s="377">
        <v>4.7613250995707921E-4</v>
      </c>
      <c r="K65" s="377">
        <v>4.7613250995707921E-4</v>
      </c>
      <c r="L65" s="377">
        <v>2.2795382052639606</v>
      </c>
      <c r="M65" s="377">
        <v>2.2795382052639606</v>
      </c>
      <c r="N65" s="377">
        <v>7.5988408951609202E-2</v>
      </c>
      <c r="O65" s="377">
        <v>7.2998598264273171E-2</v>
      </c>
      <c r="P65" s="377">
        <v>7.2998598264273171E-2</v>
      </c>
      <c r="Q65" s="377">
        <v>2.4929754183872798E-3</v>
      </c>
      <c r="R65" s="377">
        <v>2.3424292170956432E-3</v>
      </c>
      <c r="S65" s="377">
        <v>2.3424292170956432E-3</v>
      </c>
      <c r="T65" s="377">
        <v>8.0649745697074286E-5</v>
      </c>
      <c r="U65" s="377">
        <v>1</v>
      </c>
      <c r="V65" s="377">
        <v>1</v>
      </c>
      <c r="W65" s="377">
        <v>1</v>
      </c>
      <c r="X65" s="377">
        <v>7.0366359227928858E-3</v>
      </c>
      <c r="Y65" s="377">
        <v>7.0366359227928858E-3</v>
      </c>
      <c r="Z65" s="377">
        <v>2.4227507648560425E-4</v>
      </c>
      <c r="AA65" s="377">
        <v>2.5030689725650125E-4</v>
      </c>
      <c r="AB65" s="377">
        <v>2.5030689725650125E-4</v>
      </c>
      <c r="AC65" s="377">
        <v>2.5030689725650125E-4</v>
      </c>
    </row>
    <row r="66" spans="1:29" x14ac:dyDescent="0.25">
      <c r="A66" s="376">
        <v>0.25500000000000012</v>
      </c>
      <c r="C66" s="377">
        <v>7.9768225227809755E-2</v>
      </c>
      <c r="D66" s="377">
        <v>7.9768225227809755E-2</v>
      </c>
      <c r="E66" s="377">
        <v>7.9768225227809755E-2</v>
      </c>
      <c r="F66" s="377">
        <v>4.4132064641208998E-8</v>
      </c>
      <c r="G66" s="377">
        <v>4.4132064641208998E-8</v>
      </c>
      <c r="H66" s="377">
        <v>4.4132064641208998E-8</v>
      </c>
      <c r="I66" s="377">
        <v>4.952958163385189E-4</v>
      </c>
      <c r="J66" s="377">
        <v>4.952958163385189E-4</v>
      </c>
      <c r="K66" s="377">
        <v>4.952958163385189E-4</v>
      </c>
      <c r="L66" s="377">
        <v>2.3419095583737479</v>
      </c>
      <c r="M66" s="377">
        <v>2.3419095583737479</v>
      </c>
      <c r="N66" s="377">
        <v>7.8982780410138911E-2</v>
      </c>
      <c r="O66" s="377">
        <v>7.5308695664362879E-2</v>
      </c>
      <c r="P66" s="377">
        <v>7.5308695664362879E-2</v>
      </c>
      <c r="Q66" s="377">
        <v>2.5934264958214566E-3</v>
      </c>
      <c r="R66" s="377">
        <v>2.4636098372100542E-3</v>
      </c>
      <c r="S66" s="377">
        <v>2.4636098372100542E-3</v>
      </c>
      <c r="T66" s="377">
        <v>8.5561264470518838E-5</v>
      </c>
      <c r="U66" s="377">
        <v>1</v>
      </c>
      <c r="V66" s="377">
        <v>1</v>
      </c>
      <c r="W66" s="377">
        <v>1</v>
      </c>
      <c r="X66" s="377">
        <v>7.4006548844969726E-3</v>
      </c>
      <c r="Y66" s="377">
        <v>7.4006548844969726E-3</v>
      </c>
      <c r="Z66" s="377">
        <v>2.5702946705371421E-4</v>
      </c>
      <c r="AA66" s="377">
        <v>2.6391891797790883E-4</v>
      </c>
      <c r="AB66" s="377">
        <v>2.6391891797790883E-4</v>
      </c>
      <c r="AC66" s="377">
        <v>2.6391891797790883E-4</v>
      </c>
    </row>
    <row r="67" spans="1:29" x14ac:dyDescent="0.25">
      <c r="A67" s="376">
        <v>0.26000000000000012</v>
      </c>
      <c r="C67" s="377">
        <v>8.1525070808453684E-2</v>
      </c>
      <c r="D67" s="377">
        <v>8.1525070808453684E-2</v>
      </c>
      <c r="E67" s="377">
        <v>8.1525070808453684E-2</v>
      </c>
      <c r="F67" s="377">
        <v>4.5931016212454539E-8</v>
      </c>
      <c r="G67" s="377">
        <v>4.5931016212454539E-8</v>
      </c>
      <c r="H67" s="377">
        <v>4.5931016212454539E-8</v>
      </c>
      <c r="I67" s="377">
        <v>5.1791604863834714E-4</v>
      </c>
      <c r="J67" s="377">
        <v>5.1791604863834714E-4</v>
      </c>
      <c r="K67" s="377">
        <v>5.1791604863834714E-4</v>
      </c>
      <c r="L67" s="377">
        <v>2.4028099046689366</v>
      </c>
      <c r="M67" s="377">
        <v>2.4028099046689366</v>
      </c>
      <c r="N67" s="377">
        <v>8.1956585619808495E-2</v>
      </c>
      <c r="O67" s="377">
        <v>7.7310402412921406E-2</v>
      </c>
      <c r="P67" s="377">
        <v>7.7310402412921406E-2</v>
      </c>
      <c r="Q67" s="377">
        <v>2.6968347955522703E-3</v>
      </c>
      <c r="R67" s="377">
        <v>2.6020029665523216E-3</v>
      </c>
      <c r="S67" s="377">
        <v>2.6020029665523216E-3</v>
      </c>
      <c r="T67" s="377">
        <v>9.0017631606158192E-5</v>
      </c>
      <c r="U67" s="377">
        <v>1</v>
      </c>
      <c r="V67" s="377">
        <v>1</v>
      </c>
      <c r="W67" s="377">
        <v>1</v>
      </c>
      <c r="X67" s="377">
        <v>7.8163783578867971E-3</v>
      </c>
      <c r="Y67" s="377">
        <v>7.8163783578867971E-3</v>
      </c>
      <c r="Z67" s="377">
        <v>2.7041656375325355E-4</v>
      </c>
      <c r="AA67" s="377">
        <v>2.7625657386066109E-4</v>
      </c>
      <c r="AB67" s="377">
        <v>2.7625657386066109E-4</v>
      </c>
      <c r="AC67" s="377">
        <v>2.7625657386066109E-4</v>
      </c>
    </row>
    <row r="68" spans="1:29" x14ac:dyDescent="0.25">
      <c r="A68" s="376">
        <v>0.26500000000000012</v>
      </c>
      <c r="C68" s="377">
        <v>8.3511159838226476E-2</v>
      </c>
      <c r="D68" s="377">
        <v>8.3511159838226476E-2</v>
      </c>
      <c r="E68" s="377">
        <v>8.3511159838226476E-2</v>
      </c>
      <c r="F68" s="377">
        <v>4.7694333196170521E-8</v>
      </c>
      <c r="G68" s="377">
        <v>4.7694333196170521E-8</v>
      </c>
      <c r="H68" s="377">
        <v>4.7694333196170521E-8</v>
      </c>
      <c r="I68" s="377">
        <v>5.4208930659399926E-4</v>
      </c>
      <c r="J68" s="377">
        <v>5.4208930659399926E-4</v>
      </c>
      <c r="K68" s="377">
        <v>5.4208930659399926E-4</v>
      </c>
      <c r="L68" s="377">
        <v>2.463846777742019</v>
      </c>
      <c r="M68" s="377">
        <v>2.463846777742019</v>
      </c>
      <c r="N68" s="377">
        <v>8.5029276924328406E-2</v>
      </c>
      <c r="O68" s="377">
        <v>7.9521099677894336E-2</v>
      </c>
      <c r="P68" s="377">
        <v>7.9521099677894336E-2</v>
      </c>
      <c r="Q68" s="377">
        <v>2.8014457553166634E-3</v>
      </c>
      <c r="R68" s="377">
        <v>2.7459181112210267E-3</v>
      </c>
      <c r="S68" s="377">
        <v>2.7459181112210267E-3</v>
      </c>
      <c r="T68" s="377">
        <v>9.4654045067488172E-5</v>
      </c>
      <c r="U68" s="377">
        <v>1</v>
      </c>
      <c r="V68" s="377">
        <v>1</v>
      </c>
      <c r="W68" s="377">
        <v>1</v>
      </c>
      <c r="X68" s="377">
        <v>8.24868870061694E-3</v>
      </c>
      <c r="Y68" s="377">
        <v>8.24868870061694E-3</v>
      </c>
      <c r="Z68" s="377">
        <v>2.8434452555684361E-4</v>
      </c>
      <c r="AA68" s="377">
        <v>2.9120751336655774E-4</v>
      </c>
      <c r="AB68" s="377">
        <v>2.9120751336655774E-4</v>
      </c>
      <c r="AC68" s="377">
        <v>2.9120751336655774E-4</v>
      </c>
    </row>
    <row r="69" spans="1:29" x14ac:dyDescent="0.25">
      <c r="A69" s="376">
        <v>0.27000000000000013</v>
      </c>
      <c r="C69" s="377">
        <v>8.5510919620663928E-2</v>
      </c>
      <c r="D69" s="377">
        <v>8.5510919620663928E-2</v>
      </c>
      <c r="E69" s="377">
        <v>8.5510919620663928E-2</v>
      </c>
      <c r="F69" s="377">
        <v>4.9341842918392107E-8</v>
      </c>
      <c r="G69" s="377">
        <v>4.9341842918392107E-8</v>
      </c>
      <c r="H69" s="377">
        <v>4.9341842918392107E-8</v>
      </c>
      <c r="I69" s="377">
        <v>5.6569166663250918E-4</v>
      </c>
      <c r="J69" s="377">
        <v>5.6569166663250918E-4</v>
      </c>
      <c r="K69" s="377">
        <v>5.6569166663250918E-4</v>
      </c>
      <c r="L69" s="377">
        <v>2.528973835852637</v>
      </c>
      <c r="M69" s="377">
        <v>2.528973835852637</v>
      </c>
      <c r="N69" s="377">
        <v>8.8236911995283718E-2</v>
      </c>
      <c r="O69" s="377">
        <v>8.1851181784663787E-2</v>
      </c>
      <c r="P69" s="377">
        <v>8.1851181784663787E-2</v>
      </c>
      <c r="Q69" s="377">
        <v>2.8936370518628275E-3</v>
      </c>
      <c r="R69" s="377">
        <v>2.8960268279730537E-3</v>
      </c>
      <c r="S69" s="377">
        <v>2.8960268279730537E-3</v>
      </c>
      <c r="T69" s="377">
        <v>1.0027533061431155E-4</v>
      </c>
      <c r="U69" s="377">
        <v>1</v>
      </c>
      <c r="V69" s="377">
        <v>1</v>
      </c>
      <c r="W69" s="377">
        <v>1</v>
      </c>
      <c r="X69" s="377">
        <v>8.6996031085204706E-3</v>
      </c>
      <c r="Y69" s="377">
        <v>8.6996031085204706E-3</v>
      </c>
      <c r="Z69" s="377">
        <v>3.0123107918387918E-4</v>
      </c>
      <c r="AA69" s="377">
        <v>3.0508829680434924E-4</v>
      </c>
      <c r="AB69" s="377">
        <v>3.0508829680434924E-4</v>
      </c>
      <c r="AC69" s="377">
        <v>3.0508829680434924E-4</v>
      </c>
    </row>
    <row r="70" spans="1:29" x14ac:dyDescent="0.25">
      <c r="A70" s="376">
        <v>0.27500000000000013</v>
      </c>
      <c r="C70" s="377">
        <v>8.7440547444060324E-2</v>
      </c>
      <c r="D70" s="377">
        <v>8.7440547444060324E-2</v>
      </c>
      <c r="E70" s="377">
        <v>8.7440547444060324E-2</v>
      </c>
      <c r="F70" s="377">
        <v>5.1271014918022429E-8</v>
      </c>
      <c r="G70" s="377">
        <v>5.1271014918022429E-8</v>
      </c>
      <c r="H70" s="377">
        <v>5.1271014918022429E-8</v>
      </c>
      <c r="I70" s="377">
        <v>5.8942315814736169E-4</v>
      </c>
      <c r="J70" s="377">
        <v>5.8942315814736169E-4</v>
      </c>
      <c r="K70" s="377">
        <v>5.8942315814736169E-4</v>
      </c>
      <c r="L70" s="377">
        <v>2.5966573737666132</v>
      </c>
      <c r="M70" s="377">
        <v>2.5966573737666132</v>
      </c>
      <c r="N70" s="377">
        <v>9.1423554561740963E-2</v>
      </c>
      <c r="O70" s="377">
        <v>8.4112385908534482E-2</v>
      </c>
      <c r="P70" s="377">
        <v>8.4112385908534482E-2</v>
      </c>
      <c r="Q70" s="377">
        <v>3.0047566353085275E-3</v>
      </c>
      <c r="R70" s="377">
        <v>3.0377724005480459E-3</v>
      </c>
      <c r="S70" s="377">
        <v>3.0377724005480459E-3</v>
      </c>
      <c r="T70" s="377">
        <v>1.0623802890948046E-4</v>
      </c>
      <c r="U70" s="377">
        <v>1</v>
      </c>
      <c r="V70" s="377">
        <v>1</v>
      </c>
      <c r="W70" s="377">
        <v>1</v>
      </c>
      <c r="X70" s="377">
        <v>9.1253944074547403E-3</v>
      </c>
      <c r="Y70" s="377">
        <v>9.1253944074547403E-3</v>
      </c>
      <c r="Z70" s="377">
        <v>3.1914324806684352E-4</v>
      </c>
      <c r="AA70" s="377">
        <v>3.1849030751684662E-4</v>
      </c>
      <c r="AB70" s="377">
        <v>3.1849030751684662E-4</v>
      </c>
      <c r="AC70" s="377">
        <v>3.1849030751684662E-4</v>
      </c>
    </row>
    <row r="71" spans="1:29" x14ac:dyDescent="0.25">
      <c r="A71" s="376">
        <v>0.28000000000000014</v>
      </c>
      <c r="C71" s="377">
        <v>8.9454920463252277E-2</v>
      </c>
      <c r="D71" s="377">
        <v>8.9454920463252277E-2</v>
      </c>
      <c r="E71" s="377">
        <v>8.9454920463252277E-2</v>
      </c>
      <c r="F71" s="377">
        <v>5.3151438127900325E-8</v>
      </c>
      <c r="G71" s="377">
        <v>5.3151438127900325E-8</v>
      </c>
      <c r="H71" s="377">
        <v>5.3151438127900325E-8</v>
      </c>
      <c r="I71" s="377">
        <v>6.1128986021142747E-4</v>
      </c>
      <c r="J71" s="377">
        <v>6.1128986021142747E-4</v>
      </c>
      <c r="K71" s="377">
        <v>6.1128986021142747E-4</v>
      </c>
      <c r="L71" s="377">
        <v>2.6570456232018751</v>
      </c>
      <c r="M71" s="377">
        <v>2.6570456232018751</v>
      </c>
      <c r="N71" s="377">
        <v>9.4618710785874374E-2</v>
      </c>
      <c r="O71" s="377">
        <v>8.6491395752194597E-2</v>
      </c>
      <c r="P71" s="377">
        <v>8.6491395752194597E-2</v>
      </c>
      <c r="Q71" s="377">
        <v>3.1203695726626113E-3</v>
      </c>
      <c r="R71" s="377">
        <v>3.2152631083638477E-3</v>
      </c>
      <c r="S71" s="377">
        <v>3.2152631083638477E-3</v>
      </c>
      <c r="T71" s="377">
        <v>1.122693139607098E-4</v>
      </c>
      <c r="U71" s="377">
        <v>1</v>
      </c>
      <c r="V71" s="377">
        <v>1</v>
      </c>
      <c r="W71" s="377">
        <v>1</v>
      </c>
      <c r="X71" s="377">
        <v>9.6585597295294583E-3</v>
      </c>
      <c r="Y71" s="377">
        <v>9.6585597295294583E-3</v>
      </c>
      <c r="Z71" s="377">
        <v>3.3726145255456353E-4</v>
      </c>
      <c r="AA71" s="377">
        <v>3.3194932373706494E-4</v>
      </c>
      <c r="AB71" s="377">
        <v>3.3194932373706494E-4</v>
      </c>
      <c r="AC71" s="377">
        <v>3.3194932373706494E-4</v>
      </c>
    </row>
    <row r="72" spans="1:29" x14ac:dyDescent="0.25">
      <c r="A72" s="376">
        <v>0.28500000000000014</v>
      </c>
      <c r="C72" s="377">
        <v>9.1595781769467768E-2</v>
      </c>
      <c r="D72" s="377">
        <v>9.1595781769467768E-2</v>
      </c>
      <c r="E72" s="377">
        <v>9.1595781769467768E-2</v>
      </c>
      <c r="F72" s="377">
        <v>5.5003922123061429E-8</v>
      </c>
      <c r="G72" s="377">
        <v>5.5003922123061429E-8</v>
      </c>
      <c r="H72" s="377">
        <v>5.5003922123061429E-8</v>
      </c>
      <c r="I72" s="377">
        <v>6.3616506924321723E-4</v>
      </c>
      <c r="J72" s="377">
        <v>6.3616506924321723E-4</v>
      </c>
      <c r="K72" s="377">
        <v>6.3616506924321723E-4</v>
      </c>
      <c r="L72" s="377">
        <v>2.7099492362066102</v>
      </c>
      <c r="M72" s="377">
        <v>2.7099492362066102</v>
      </c>
      <c r="N72" s="377">
        <v>9.7972688810281552E-2</v>
      </c>
      <c r="O72" s="377">
        <v>8.8859630294948477E-2</v>
      </c>
      <c r="P72" s="377">
        <v>8.8859630294948477E-2</v>
      </c>
      <c r="Q72" s="377">
        <v>3.2409590940141115E-3</v>
      </c>
      <c r="R72" s="377">
        <v>3.3758667480264762E-3</v>
      </c>
      <c r="S72" s="377">
        <v>3.3758667480264762E-3</v>
      </c>
      <c r="T72" s="377">
        <v>1.1811450818099768E-4</v>
      </c>
      <c r="U72" s="377">
        <v>1</v>
      </c>
      <c r="V72" s="377">
        <v>1</v>
      </c>
      <c r="W72" s="377">
        <v>1</v>
      </c>
      <c r="X72" s="377">
        <v>1.0140996709561883E-2</v>
      </c>
      <c r="Y72" s="377">
        <v>1.0140996709561883E-2</v>
      </c>
      <c r="Z72" s="377">
        <v>3.5482063175458001E-4</v>
      </c>
      <c r="AA72" s="377">
        <v>3.472643593515758E-4</v>
      </c>
      <c r="AB72" s="377">
        <v>3.472643593515758E-4</v>
      </c>
      <c r="AC72" s="377">
        <v>3.472643593515758E-4</v>
      </c>
    </row>
    <row r="73" spans="1:29" x14ac:dyDescent="0.25">
      <c r="A73" s="376">
        <v>0.29000000000000015</v>
      </c>
      <c r="C73" s="377">
        <v>9.366717093171481E-2</v>
      </c>
      <c r="D73" s="377">
        <v>9.366717093171481E-2</v>
      </c>
      <c r="E73" s="377">
        <v>9.366717093171481E-2</v>
      </c>
      <c r="F73" s="377">
        <v>5.6949744600746129E-8</v>
      </c>
      <c r="G73" s="377">
        <v>5.6949744600746129E-8</v>
      </c>
      <c r="H73" s="377">
        <v>5.6949744600746129E-8</v>
      </c>
      <c r="I73" s="377">
        <v>6.6446426382209668E-4</v>
      </c>
      <c r="J73" s="377">
        <v>6.6446426382209668E-4</v>
      </c>
      <c r="K73" s="377">
        <v>6.6446426382209668E-4</v>
      </c>
      <c r="L73" s="377">
        <v>2.7778659950684919</v>
      </c>
      <c r="M73" s="377">
        <v>2.7778659950684919</v>
      </c>
      <c r="N73" s="377">
        <v>0.10148055098896536</v>
      </c>
      <c r="O73" s="377">
        <v>9.1071099726558247E-2</v>
      </c>
      <c r="P73" s="377">
        <v>9.1071099726558247E-2</v>
      </c>
      <c r="Q73" s="377">
        <v>3.3524015129927881E-3</v>
      </c>
      <c r="R73" s="377">
        <v>3.5282704797484658E-3</v>
      </c>
      <c r="S73" s="377">
        <v>3.5282704797484658E-3</v>
      </c>
      <c r="T73" s="377">
        <v>1.2472176058218008E-4</v>
      </c>
      <c r="U73" s="377">
        <v>1</v>
      </c>
      <c r="V73" s="377">
        <v>1</v>
      </c>
      <c r="W73" s="377">
        <v>1</v>
      </c>
      <c r="X73" s="377">
        <v>1.0598800960646923E-2</v>
      </c>
      <c r="Y73" s="377">
        <v>1.0598800960646923E-2</v>
      </c>
      <c r="Z73" s="377">
        <v>3.7466906006503346E-4</v>
      </c>
      <c r="AA73" s="377">
        <v>3.6298797242051271E-4</v>
      </c>
      <c r="AB73" s="377">
        <v>3.6298797242051271E-4</v>
      </c>
      <c r="AC73" s="377">
        <v>3.6298797242051271E-4</v>
      </c>
    </row>
    <row r="74" spans="1:29" x14ac:dyDescent="0.25">
      <c r="A74" s="376">
        <v>0.29500000000000015</v>
      </c>
      <c r="C74" s="377">
        <v>9.558372422171868E-2</v>
      </c>
      <c r="D74" s="377">
        <v>9.558372422171868E-2</v>
      </c>
      <c r="E74" s="377">
        <v>9.558372422171868E-2</v>
      </c>
      <c r="F74" s="377">
        <v>5.8970855196899786E-8</v>
      </c>
      <c r="G74" s="377">
        <v>5.8970855196899786E-8</v>
      </c>
      <c r="H74" s="377">
        <v>5.8970855196899786E-8</v>
      </c>
      <c r="I74" s="377">
        <v>6.9182172299872373E-4</v>
      </c>
      <c r="J74" s="377">
        <v>6.9182172299872373E-4</v>
      </c>
      <c r="K74" s="377">
        <v>6.9182172299872373E-4</v>
      </c>
      <c r="L74" s="377">
        <v>2.8525483981246285</v>
      </c>
      <c r="M74" s="377">
        <v>2.8525483981246285</v>
      </c>
      <c r="N74" s="377">
        <v>0.10510932226011371</v>
      </c>
      <c r="O74" s="377">
        <v>9.3321308576026468E-2</v>
      </c>
      <c r="P74" s="377">
        <v>9.3321308576026468E-2</v>
      </c>
      <c r="Q74" s="377">
        <v>3.4774797367272711E-3</v>
      </c>
      <c r="R74" s="377">
        <v>3.7105301833505844E-3</v>
      </c>
      <c r="S74" s="377">
        <v>3.7105301833505844E-3</v>
      </c>
      <c r="T74" s="377">
        <v>1.3189285956200067E-4</v>
      </c>
      <c r="U74" s="377">
        <v>1</v>
      </c>
      <c r="V74" s="377">
        <v>1</v>
      </c>
      <c r="W74" s="377">
        <v>1</v>
      </c>
      <c r="X74" s="377">
        <v>1.114628797698149E-2</v>
      </c>
      <c r="Y74" s="377">
        <v>1.114628797698149E-2</v>
      </c>
      <c r="Z74" s="377">
        <v>3.9621130200251126E-4</v>
      </c>
      <c r="AA74" s="377">
        <v>3.7695078117387366E-4</v>
      </c>
      <c r="AB74" s="377">
        <v>3.7695078117387366E-4</v>
      </c>
      <c r="AC74" s="377">
        <v>3.7695078117387366E-4</v>
      </c>
    </row>
    <row r="75" spans="1:29" x14ac:dyDescent="0.25">
      <c r="A75" s="376">
        <v>0.30000000000000016</v>
      </c>
      <c r="C75" s="377">
        <v>9.7550917663819625E-2</v>
      </c>
      <c r="D75" s="377">
        <v>9.7550917663819625E-2</v>
      </c>
      <c r="E75" s="377">
        <v>9.7550917663819625E-2</v>
      </c>
      <c r="F75" s="377">
        <v>6.0969179582058882E-8</v>
      </c>
      <c r="G75" s="377">
        <v>6.0969179582058882E-8</v>
      </c>
      <c r="H75" s="377">
        <v>6.0969179582058882E-8</v>
      </c>
      <c r="I75" s="377">
        <v>7.2068708334153985E-4</v>
      </c>
      <c r="J75" s="377">
        <v>7.2068708334153985E-4</v>
      </c>
      <c r="K75" s="377">
        <v>7.2068708334153985E-4</v>
      </c>
      <c r="L75" s="377">
        <v>2.9202466294769787</v>
      </c>
      <c r="M75" s="377">
        <v>2.9202466294769787</v>
      </c>
      <c r="N75" s="377">
        <v>0.10840141371711458</v>
      </c>
      <c r="O75" s="377">
        <v>9.5741079640551521E-2</v>
      </c>
      <c r="P75" s="377">
        <v>9.5741079640551521E-2</v>
      </c>
      <c r="Q75" s="377">
        <v>3.5980518981139622E-3</v>
      </c>
      <c r="R75" s="377">
        <v>3.8956916205605775E-3</v>
      </c>
      <c r="S75" s="377">
        <v>3.8956916205605775E-3</v>
      </c>
      <c r="T75" s="377">
        <v>1.3836748395533774E-4</v>
      </c>
      <c r="U75" s="377">
        <v>1</v>
      </c>
      <c r="V75" s="377">
        <v>1</v>
      </c>
      <c r="W75" s="377">
        <v>1</v>
      </c>
      <c r="X75" s="377">
        <v>1.1702489980786671E-2</v>
      </c>
      <c r="Y75" s="377">
        <v>1.1702489980786671E-2</v>
      </c>
      <c r="Z75" s="377">
        <v>4.1566130704474131E-4</v>
      </c>
      <c r="AA75" s="377">
        <v>3.9304035072085702E-4</v>
      </c>
      <c r="AB75" s="377">
        <v>3.9304035072085702E-4</v>
      </c>
      <c r="AC75" s="377">
        <v>3.9304035072085702E-4</v>
      </c>
    </row>
    <row r="76" spans="1:29" x14ac:dyDescent="0.25">
      <c r="A76" s="376">
        <v>0.30500000000000016</v>
      </c>
      <c r="C76" s="377">
        <v>9.9636034601331663E-2</v>
      </c>
      <c r="D76" s="377">
        <v>9.9636034601331663E-2</v>
      </c>
      <c r="E76" s="377">
        <v>9.9636034601331663E-2</v>
      </c>
      <c r="F76" s="377">
        <v>6.3238857290572004E-8</v>
      </c>
      <c r="G76" s="377">
        <v>6.3238857290572004E-8</v>
      </c>
      <c r="H76" s="377">
        <v>6.3238857290572004E-8</v>
      </c>
      <c r="I76" s="377">
        <v>7.4510682582390887E-4</v>
      </c>
      <c r="J76" s="377">
        <v>7.4510682582390887E-4</v>
      </c>
      <c r="K76" s="377">
        <v>7.4510682582390887E-4</v>
      </c>
      <c r="L76" s="377">
        <v>2.9811138448739811</v>
      </c>
      <c r="M76" s="377">
        <v>2.9811138448739811</v>
      </c>
      <c r="N76" s="377">
        <v>0.11239404631287023</v>
      </c>
      <c r="O76" s="377">
        <v>9.8418641732783474E-2</v>
      </c>
      <c r="P76" s="377">
        <v>9.8418641732783474E-2</v>
      </c>
      <c r="Q76" s="377">
        <v>3.7159321100532043E-3</v>
      </c>
      <c r="R76" s="377">
        <v>4.0968765153343856E-3</v>
      </c>
      <c r="S76" s="377">
        <v>4.0968765153343856E-3</v>
      </c>
      <c r="T76" s="377">
        <v>1.4634916090657915E-4</v>
      </c>
      <c r="U76" s="377">
        <v>1</v>
      </c>
      <c r="V76" s="377">
        <v>1</v>
      </c>
      <c r="W76" s="377">
        <v>1</v>
      </c>
      <c r="X76" s="377">
        <v>1.2306822769492147E-2</v>
      </c>
      <c r="Y76" s="377">
        <v>1.2306822769492147E-2</v>
      </c>
      <c r="Z76" s="377">
        <v>4.3963854977272556E-4</v>
      </c>
      <c r="AA76" s="377">
        <v>4.0846545399905509E-4</v>
      </c>
      <c r="AB76" s="377">
        <v>4.0846545399905509E-4</v>
      </c>
      <c r="AC76" s="377">
        <v>4.0846545399905509E-4</v>
      </c>
    </row>
    <row r="77" spans="1:29" x14ac:dyDescent="0.25">
      <c r="A77" s="376">
        <v>0.31000000000000016</v>
      </c>
      <c r="C77" s="377">
        <v>0.10158791153749874</v>
      </c>
      <c r="D77" s="377">
        <v>0.10158791153749874</v>
      </c>
      <c r="E77" s="377">
        <v>0.10158791153749874</v>
      </c>
      <c r="F77" s="377">
        <v>6.5611551151294383E-8</v>
      </c>
      <c r="G77" s="377">
        <v>6.5611551151294383E-8</v>
      </c>
      <c r="H77" s="377">
        <v>6.5611551151294383E-8</v>
      </c>
      <c r="I77" s="377">
        <v>7.7399242312369682E-4</v>
      </c>
      <c r="J77" s="377">
        <v>7.7399242312369682E-4</v>
      </c>
      <c r="K77" s="377">
        <v>7.7399242312369682E-4</v>
      </c>
      <c r="L77" s="377">
        <v>3.0471205226329157</v>
      </c>
      <c r="M77" s="377">
        <v>3.0471205226329157</v>
      </c>
      <c r="N77" s="377">
        <v>0.11600357757683062</v>
      </c>
      <c r="O77" s="377">
        <v>0.10097376742580851</v>
      </c>
      <c r="P77" s="377">
        <v>0.10097376742580851</v>
      </c>
      <c r="Q77" s="377">
        <v>3.8380403296511588E-3</v>
      </c>
      <c r="R77" s="377">
        <v>4.3091136819731982E-3</v>
      </c>
      <c r="S77" s="377">
        <v>4.3091136819731982E-3</v>
      </c>
      <c r="T77" s="377">
        <v>1.5399419908165125E-4</v>
      </c>
      <c r="U77" s="377">
        <v>1</v>
      </c>
      <c r="V77" s="377">
        <v>1</v>
      </c>
      <c r="W77" s="377">
        <v>1</v>
      </c>
      <c r="X77" s="377">
        <v>1.2944353205924748E-2</v>
      </c>
      <c r="Y77" s="377">
        <v>1.2944353205924748E-2</v>
      </c>
      <c r="Z77" s="377">
        <v>4.6260451498393796E-4</v>
      </c>
      <c r="AA77" s="377">
        <v>4.2273837409861854E-4</v>
      </c>
      <c r="AB77" s="377">
        <v>4.2273837409861854E-4</v>
      </c>
      <c r="AC77" s="377">
        <v>4.2273837409861854E-4</v>
      </c>
    </row>
    <row r="78" spans="1:29" x14ac:dyDescent="0.25">
      <c r="A78" s="376">
        <v>0.31500000000000017</v>
      </c>
      <c r="C78" s="377">
        <v>0.10379117993716151</v>
      </c>
      <c r="D78" s="377">
        <v>0.10379117993716151</v>
      </c>
      <c r="E78" s="377">
        <v>0.10379117993716151</v>
      </c>
      <c r="F78" s="377">
        <v>6.7709097909385354E-8</v>
      </c>
      <c r="G78" s="377">
        <v>6.7709097909385354E-8</v>
      </c>
      <c r="H78" s="377">
        <v>6.7709097909385354E-8</v>
      </c>
      <c r="I78" s="377">
        <v>8.0305886351115174E-4</v>
      </c>
      <c r="J78" s="377">
        <v>8.0305886351115174E-4</v>
      </c>
      <c r="K78" s="377">
        <v>8.0305886351115174E-4</v>
      </c>
      <c r="L78" s="377">
        <v>3.1132674338545856</v>
      </c>
      <c r="M78" s="377">
        <v>3.1132674338545856</v>
      </c>
      <c r="N78" s="377">
        <v>0.11976209433888596</v>
      </c>
      <c r="O78" s="377">
        <v>0.10338586458639565</v>
      </c>
      <c r="P78" s="377">
        <v>0.10338586458639565</v>
      </c>
      <c r="Q78" s="377">
        <v>3.9687635924025829E-3</v>
      </c>
      <c r="R78" s="377">
        <v>4.5229550895104064E-3</v>
      </c>
      <c r="S78" s="377">
        <v>4.5229550895104064E-3</v>
      </c>
      <c r="T78" s="377">
        <v>1.6226170553411548E-4</v>
      </c>
      <c r="U78" s="377">
        <v>1</v>
      </c>
      <c r="V78" s="377">
        <v>1</v>
      </c>
      <c r="W78" s="377">
        <v>1</v>
      </c>
      <c r="X78" s="377">
        <v>1.3586700567949632E-2</v>
      </c>
      <c r="Y78" s="377">
        <v>1.3586700567949632E-2</v>
      </c>
      <c r="Z78" s="377">
        <v>4.8744039405801745E-4</v>
      </c>
      <c r="AA78" s="377">
        <v>4.3858596977870912E-4</v>
      </c>
      <c r="AB78" s="377">
        <v>4.3858596977870912E-4</v>
      </c>
      <c r="AC78" s="377">
        <v>4.3858596977870912E-4</v>
      </c>
    </row>
    <row r="79" spans="1:29" x14ac:dyDescent="0.25">
      <c r="A79" s="376">
        <v>0.32000000000000017</v>
      </c>
      <c r="C79" s="377">
        <v>0.10619665521024158</v>
      </c>
      <c r="D79" s="377">
        <v>0.10619665521024158</v>
      </c>
      <c r="E79" s="377">
        <v>0.10619665521024158</v>
      </c>
      <c r="F79" s="377">
        <v>6.9992660750261836E-8</v>
      </c>
      <c r="G79" s="377">
        <v>6.9992660750261836E-8</v>
      </c>
      <c r="H79" s="377">
        <v>6.9992660750261836E-8</v>
      </c>
      <c r="I79" s="377">
        <v>8.3149015367981534E-4</v>
      </c>
      <c r="J79" s="377">
        <v>8.3149015367981534E-4</v>
      </c>
      <c r="K79" s="377">
        <v>8.3149015367981534E-4</v>
      </c>
      <c r="L79" s="377">
        <v>3.1790247841221952</v>
      </c>
      <c r="M79" s="377">
        <v>3.1790247841221952</v>
      </c>
      <c r="N79" s="377">
        <v>0.12358384190410762</v>
      </c>
      <c r="O79" s="377">
        <v>0.10585426975856085</v>
      </c>
      <c r="P79" s="377">
        <v>0.10585426975856085</v>
      </c>
      <c r="Q79" s="377">
        <v>4.095501826153103E-3</v>
      </c>
      <c r="R79" s="377">
        <v>4.7249994482496246E-3</v>
      </c>
      <c r="S79" s="377">
        <v>4.7249994482496246E-3</v>
      </c>
      <c r="T79" s="377">
        <v>1.7108276542708939E-4</v>
      </c>
      <c r="U79" s="377">
        <v>1</v>
      </c>
      <c r="V79" s="377">
        <v>1</v>
      </c>
      <c r="W79" s="377">
        <v>1</v>
      </c>
      <c r="X79" s="377">
        <v>1.4193609540558712E-2</v>
      </c>
      <c r="Y79" s="377">
        <v>1.4193609540558712E-2</v>
      </c>
      <c r="Z79" s="377">
        <v>5.1393916377575472E-4</v>
      </c>
      <c r="AA79" s="377">
        <v>4.5607741420976359E-4</v>
      </c>
      <c r="AB79" s="377">
        <v>4.5607741420976359E-4</v>
      </c>
      <c r="AC79" s="377">
        <v>4.5607741420976359E-4</v>
      </c>
    </row>
    <row r="80" spans="1:29" x14ac:dyDescent="0.25">
      <c r="A80" s="376">
        <v>0.32500000000000018</v>
      </c>
      <c r="C80" s="377">
        <v>0.10831984812412633</v>
      </c>
      <c r="D80" s="377">
        <v>0.10831984812412633</v>
      </c>
      <c r="E80" s="377">
        <v>0.10831984812412633</v>
      </c>
      <c r="F80" s="377">
        <v>7.2313807127883826E-8</v>
      </c>
      <c r="G80" s="377">
        <v>7.2313807127883826E-8</v>
      </c>
      <c r="H80" s="377">
        <v>7.2313807127883826E-8</v>
      </c>
      <c r="I80" s="377">
        <v>8.6411053789112364E-4</v>
      </c>
      <c r="J80" s="377">
        <v>8.6411053789112364E-4</v>
      </c>
      <c r="K80" s="377">
        <v>8.6411053789112364E-4</v>
      </c>
      <c r="L80" s="377">
        <v>3.2484964974487331</v>
      </c>
      <c r="M80" s="377">
        <v>3.2484964974487331</v>
      </c>
      <c r="N80" s="377">
        <v>0.12776122801617967</v>
      </c>
      <c r="O80" s="377">
        <v>0.1086213266252458</v>
      </c>
      <c r="P80" s="377">
        <v>0.1086213266252458</v>
      </c>
      <c r="Q80" s="377">
        <v>4.2386449440767028E-3</v>
      </c>
      <c r="R80" s="377">
        <v>4.9500436730322162E-3</v>
      </c>
      <c r="S80" s="377">
        <v>4.9500436730322162E-3</v>
      </c>
      <c r="T80" s="377">
        <v>1.7930892167290278E-4</v>
      </c>
      <c r="U80" s="377">
        <v>1</v>
      </c>
      <c r="V80" s="377">
        <v>1</v>
      </c>
      <c r="W80" s="377">
        <v>1</v>
      </c>
      <c r="X80" s="377">
        <v>1.4869604339767877E-2</v>
      </c>
      <c r="Y80" s="377">
        <v>1.4869604339767877E-2</v>
      </c>
      <c r="Z80" s="377">
        <v>5.3865081925511655E-4</v>
      </c>
      <c r="AA80" s="377">
        <v>4.7514384675211453E-4</v>
      </c>
      <c r="AB80" s="377">
        <v>4.7514384675211453E-4</v>
      </c>
      <c r="AC80" s="377">
        <v>4.7514384675211453E-4</v>
      </c>
    </row>
    <row r="81" spans="1:29" x14ac:dyDescent="0.25">
      <c r="A81" s="376">
        <v>0.33000000000000018</v>
      </c>
      <c r="C81" s="377">
        <v>0.1104253853273453</v>
      </c>
      <c r="D81" s="377">
        <v>0.1104253853273453</v>
      </c>
      <c r="E81" s="377">
        <v>0.1104253853273453</v>
      </c>
      <c r="F81" s="377">
        <v>7.4869560087048676E-8</v>
      </c>
      <c r="G81" s="377">
        <v>7.4869560087048676E-8</v>
      </c>
      <c r="H81" s="377">
        <v>7.4869560087048676E-8</v>
      </c>
      <c r="I81" s="377">
        <v>8.9897803657728247E-4</v>
      </c>
      <c r="J81" s="377">
        <v>8.9897803657728247E-4</v>
      </c>
      <c r="K81" s="377">
        <v>8.9897803657728247E-4</v>
      </c>
      <c r="L81" s="377">
        <v>3.3215852105487111</v>
      </c>
      <c r="M81" s="377">
        <v>3.3215852105487111</v>
      </c>
      <c r="N81" s="377">
        <v>0.13179031138667033</v>
      </c>
      <c r="O81" s="377">
        <v>0.11141015631678856</v>
      </c>
      <c r="P81" s="377">
        <v>0.11141015631678856</v>
      </c>
      <c r="Q81" s="377">
        <v>4.3702981854556039E-3</v>
      </c>
      <c r="R81" s="377">
        <v>5.1541584520712761E-3</v>
      </c>
      <c r="S81" s="377">
        <v>5.1541584520712761E-3</v>
      </c>
      <c r="T81" s="377">
        <v>1.8847697590765734E-4</v>
      </c>
      <c r="U81" s="377">
        <v>1</v>
      </c>
      <c r="V81" s="377">
        <v>1</v>
      </c>
      <c r="W81" s="377">
        <v>1</v>
      </c>
      <c r="X81" s="377">
        <v>1.5482728712347869E-2</v>
      </c>
      <c r="Y81" s="377">
        <v>1.5482728712347869E-2</v>
      </c>
      <c r="Z81" s="377">
        <v>5.6619196511731838E-4</v>
      </c>
      <c r="AA81" s="377">
        <v>4.9376748494760463E-4</v>
      </c>
      <c r="AB81" s="377">
        <v>4.9376748494760463E-4</v>
      </c>
      <c r="AC81" s="377">
        <v>4.9376748494760463E-4</v>
      </c>
    </row>
    <row r="82" spans="1:29" x14ac:dyDescent="0.25">
      <c r="A82" s="376">
        <v>0.33500000000000019</v>
      </c>
      <c r="C82" s="377">
        <v>0.11258034501418231</v>
      </c>
      <c r="D82" s="377">
        <v>0.11258034501418231</v>
      </c>
      <c r="E82" s="377">
        <v>0.11258034501418231</v>
      </c>
      <c r="F82" s="377">
        <v>7.7437864121834352E-8</v>
      </c>
      <c r="G82" s="377">
        <v>7.7437864121834352E-8</v>
      </c>
      <c r="H82" s="377">
        <v>7.7437864121834352E-8</v>
      </c>
      <c r="I82" s="377">
        <v>9.3207865710592016E-4</v>
      </c>
      <c r="J82" s="377">
        <v>9.3207865710592016E-4</v>
      </c>
      <c r="K82" s="377">
        <v>9.3207865710592016E-4</v>
      </c>
      <c r="L82" s="377">
        <v>3.3943854012328813</v>
      </c>
      <c r="M82" s="377">
        <v>3.3943854012328813</v>
      </c>
      <c r="N82" s="377">
        <v>0.13621623345219994</v>
      </c>
      <c r="O82" s="377">
        <v>0.11407014425330428</v>
      </c>
      <c r="P82" s="377">
        <v>0.11407014425330428</v>
      </c>
      <c r="Q82" s="377">
        <v>4.5155503656040792E-3</v>
      </c>
      <c r="R82" s="377">
        <v>5.3680683493801664E-3</v>
      </c>
      <c r="S82" s="377">
        <v>5.3680683493801664E-3</v>
      </c>
      <c r="T82" s="377">
        <v>1.9924634932722024E-4</v>
      </c>
      <c r="U82" s="377">
        <v>1</v>
      </c>
      <c r="V82" s="377">
        <v>1</v>
      </c>
      <c r="W82" s="377">
        <v>1</v>
      </c>
      <c r="X82" s="377">
        <v>1.6125273922063275E-2</v>
      </c>
      <c r="Y82" s="377">
        <v>1.6125273922063275E-2</v>
      </c>
      <c r="Z82" s="377">
        <v>5.9854352343714659E-4</v>
      </c>
      <c r="AA82" s="377">
        <v>5.109889942409877E-4</v>
      </c>
      <c r="AB82" s="377">
        <v>5.109889942409877E-4</v>
      </c>
      <c r="AC82" s="377">
        <v>5.109889942409877E-4</v>
      </c>
    </row>
    <row r="83" spans="1:29" x14ac:dyDescent="0.25">
      <c r="A83" s="376">
        <v>0.34000000000000019</v>
      </c>
      <c r="C83" s="377">
        <v>0.11479084393440719</v>
      </c>
      <c r="D83" s="377">
        <v>0.11479084393440719</v>
      </c>
      <c r="E83" s="377">
        <v>0.11479084393440719</v>
      </c>
      <c r="F83" s="377">
        <v>8.0056379453661566E-8</v>
      </c>
      <c r="G83" s="377">
        <v>8.0056379453661566E-8</v>
      </c>
      <c r="H83" s="377">
        <v>8.0056379453661566E-8</v>
      </c>
      <c r="I83" s="377">
        <v>9.6449844615018076E-4</v>
      </c>
      <c r="J83" s="377">
        <v>9.6449844615018076E-4</v>
      </c>
      <c r="K83" s="377">
        <v>9.6449844615018076E-4</v>
      </c>
      <c r="L83" s="377">
        <v>3.4672997641946393</v>
      </c>
      <c r="M83" s="377">
        <v>3.4672997641946393</v>
      </c>
      <c r="N83" s="377">
        <v>0.14090172174102969</v>
      </c>
      <c r="O83" s="377">
        <v>0.11670898008873498</v>
      </c>
      <c r="P83" s="377">
        <v>0.11670898008873498</v>
      </c>
      <c r="Q83" s="377">
        <v>4.6769477196206936E-3</v>
      </c>
      <c r="R83" s="377">
        <v>5.6219024357888562E-3</v>
      </c>
      <c r="S83" s="377">
        <v>5.6219024357888562E-3</v>
      </c>
      <c r="T83" s="377">
        <v>2.0936177636244095E-4</v>
      </c>
      <c r="U83" s="377">
        <v>1</v>
      </c>
      <c r="V83" s="377">
        <v>1</v>
      </c>
      <c r="W83" s="377">
        <v>1</v>
      </c>
      <c r="X83" s="377">
        <v>1.6887741318022571E-2</v>
      </c>
      <c r="Y83" s="377">
        <v>1.6887741318022571E-2</v>
      </c>
      <c r="Z83" s="377">
        <v>6.2893060031570761E-4</v>
      </c>
      <c r="AA83" s="377">
        <v>5.3040515220770766E-4</v>
      </c>
      <c r="AB83" s="377">
        <v>5.3040515220770766E-4</v>
      </c>
      <c r="AC83" s="377">
        <v>5.3040515220770766E-4</v>
      </c>
    </row>
    <row r="84" spans="1:29" x14ac:dyDescent="0.25">
      <c r="A84" s="376">
        <v>0.3450000000000002</v>
      </c>
      <c r="C84" s="377">
        <v>0.11734490147031096</v>
      </c>
      <c r="D84" s="377">
        <v>0.11734490147031096</v>
      </c>
      <c r="E84" s="377">
        <v>0.11734490147031096</v>
      </c>
      <c r="F84" s="377">
        <v>8.2816001073006308E-8</v>
      </c>
      <c r="G84" s="377">
        <v>8.2816001073006308E-8</v>
      </c>
      <c r="H84" s="377">
        <v>8.2816001073006308E-8</v>
      </c>
      <c r="I84" s="377">
        <v>9.9892502972529071E-4</v>
      </c>
      <c r="J84" s="377">
        <v>9.9892502972529071E-4</v>
      </c>
      <c r="K84" s="377">
        <v>9.9892502972529071E-4</v>
      </c>
      <c r="L84" s="377">
        <v>3.5406540645800102</v>
      </c>
      <c r="M84" s="377">
        <v>3.5406540645800102</v>
      </c>
      <c r="N84" s="377">
        <v>0.14531902143547742</v>
      </c>
      <c r="O84" s="377">
        <v>0.11954423883345729</v>
      </c>
      <c r="P84" s="377">
        <v>0.11954423883345729</v>
      </c>
      <c r="Q84" s="377">
        <v>4.8476710497662853E-3</v>
      </c>
      <c r="R84" s="377">
        <v>5.880814526758091E-3</v>
      </c>
      <c r="S84" s="377">
        <v>5.880814526758091E-3</v>
      </c>
      <c r="T84" s="377">
        <v>2.207453368005888E-4</v>
      </c>
      <c r="U84" s="377">
        <v>1</v>
      </c>
      <c r="V84" s="377">
        <v>1</v>
      </c>
      <c r="W84" s="377">
        <v>1</v>
      </c>
      <c r="X84" s="377">
        <v>1.7665459140049838E-2</v>
      </c>
      <c r="Y84" s="377">
        <v>1.7665459140049838E-2</v>
      </c>
      <c r="Z84" s="377">
        <v>6.6312718647887911E-4</v>
      </c>
      <c r="AA84" s="377">
        <v>5.490822238568636E-4</v>
      </c>
      <c r="AB84" s="377">
        <v>5.490822238568636E-4</v>
      </c>
      <c r="AC84" s="377">
        <v>5.490822238568636E-4</v>
      </c>
    </row>
    <row r="85" spans="1:29" x14ac:dyDescent="0.25">
      <c r="A85" s="376">
        <v>0.3500000000000002</v>
      </c>
      <c r="C85" s="377">
        <v>0.1197015057056028</v>
      </c>
      <c r="D85" s="377">
        <v>0.1197015057056028</v>
      </c>
      <c r="E85" s="377">
        <v>0.1197015057056028</v>
      </c>
      <c r="F85" s="377">
        <v>8.5666019613180078E-8</v>
      </c>
      <c r="G85" s="377">
        <v>8.5666019613180078E-8</v>
      </c>
      <c r="H85" s="377">
        <v>8.5666019613180078E-8</v>
      </c>
      <c r="I85" s="377">
        <v>1.0314194941287906E-3</v>
      </c>
      <c r="J85" s="377">
        <v>1.0314194941287906E-3</v>
      </c>
      <c r="K85" s="377">
        <v>1.0314194941287906E-3</v>
      </c>
      <c r="L85" s="377">
        <v>3.626629385271102</v>
      </c>
      <c r="M85" s="377">
        <v>3.626629385271102</v>
      </c>
      <c r="N85" s="377">
        <v>0.1496410712903507</v>
      </c>
      <c r="O85" s="377">
        <v>0.12257893319314409</v>
      </c>
      <c r="P85" s="377">
        <v>0.12257893319314409</v>
      </c>
      <c r="Q85" s="377">
        <v>4.9880753202262212E-3</v>
      </c>
      <c r="R85" s="377">
        <v>6.1411799266058026E-3</v>
      </c>
      <c r="S85" s="377">
        <v>6.1411799266058026E-3</v>
      </c>
      <c r="T85" s="377">
        <v>2.3313559607770199E-4</v>
      </c>
      <c r="U85" s="377">
        <v>1</v>
      </c>
      <c r="V85" s="377">
        <v>1</v>
      </c>
      <c r="W85" s="377">
        <v>1</v>
      </c>
      <c r="X85" s="377">
        <v>1.8447539449579876E-2</v>
      </c>
      <c r="Y85" s="377">
        <v>1.8447539449579876E-2</v>
      </c>
      <c r="Z85" s="377">
        <v>7.0034792230360787E-4</v>
      </c>
      <c r="AA85" s="377">
        <v>5.7078256529544276E-4</v>
      </c>
      <c r="AB85" s="377">
        <v>5.7078256529544276E-4</v>
      </c>
      <c r="AC85" s="377">
        <v>5.7078256529544276E-4</v>
      </c>
    </row>
    <row r="86" spans="1:29" x14ac:dyDescent="0.25">
      <c r="A86" s="376">
        <v>0.3550000000000002</v>
      </c>
      <c r="C86" s="377">
        <v>0.12221442327985171</v>
      </c>
      <c r="D86" s="377">
        <v>0.12221442327985171</v>
      </c>
      <c r="E86" s="377">
        <v>0.12221442327985171</v>
      </c>
      <c r="F86" s="377">
        <v>8.8394447542352255E-8</v>
      </c>
      <c r="G86" s="377">
        <v>8.8394447542352255E-8</v>
      </c>
      <c r="H86" s="377">
        <v>8.8394447542352255E-8</v>
      </c>
      <c r="I86" s="377">
        <v>1.0727612881148171E-3</v>
      </c>
      <c r="J86" s="377">
        <v>1.0727612881148171E-3</v>
      </c>
      <c r="K86" s="377">
        <v>1.0727612881148171E-3</v>
      </c>
      <c r="L86" s="377">
        <v>3.6999697069460189</v>
      </c>
      <c r="M86" s="377">
        <v>3.6999697069460189</v>
      </c>
      <c r="N86" s="377">
        <v>0.15384525622201048</v>
      </c>
      <c r="O86" s="377">
        <v>0.12543782287972566</v>
      </c>
      <c r="P86" s="377">
        <v>0.12543782287972566</v>
      </c>
      <c r="Q86" s="377">
        <v>5.150298321084718E-3</v>
      </c>
      <c r="R86" s="377">
        <v>6.403613099583789E-3</v>
      </c>
      <c r="S86" s="377">
        <v>6.403613099583789E-3</v>
      </c>
      <c r="T86" s="377">
        <v>2.4502356838595357E-4</v>
      </c>
      <c r="U86" s="377">
        <v>1</v>
      </c>
      <c r="V86" s="377">
        <v>1</v>
      </c>
      <c r="W86" s="377">
        <v>1</v>
      </c>
      <c r="X86" s="377">
        <v>1.9235827901861575E-2</v>
      </c>
      <c r="Y86" s="377">
        <v>1.9235827901861575E-2</v>
      </c>
      <c r="Z86" s="377">
        <v>7.3605976568627833E-4</v>
      </c>
      <c r="AA86" s="377">
        <v>5.9263533462263894E-4</v>
      </c>
      <c r="AB86" s="377">
        <v>5.9263533462263894E-4</v>
      </c>
      <c r="AC86" s="377">
        <v>5.9263533462263894E-4</v>
      </c>
    </row>
    <row r="87" spans="1:29" x14ac:dyDescent="0.25">
      <c r="A87" s="376">
        <v>0.36000000000000021</v>
      </c>
      <c r="C87" s="377">
        <v>0.12450915251082023</v>
      </c>
      <c r="D87" s="377">
        <v>0.12450915251082023</v>
      </c>
      <c r="E87" s="377">
        <v>0.12450915251082023</v>
      </c>
      <c r="F87" s="377">
        <v>9.0912958434453292E-8</v>
      </c>
      <c r="G87" s="377">
        <v>9.0912958434453292E-8</v>
      </c>
      <c r="H87" s="377">
        <v>9.0912958434453292E-8</v>
      </c>
      <c r="I87" s="377">
        <v>1.110988873617343E-3</v>
      </c>
      <c r="J87" s="377">
        <v>1.110988873617343E-3</v>
      </c>
      <c r="K87" s="377">
        <v>1.110988873617343E-3</v>
      </c>
      <c r="L87" s="377">
        <v>3.7758911924374825</v>
      </c>
      <c r="M87" s="377">
        <v>3.7758911924374825</v>
      </c>
      <c r="N87" s="377">
        <v>0.15839420977998431</v>
      </c>
      <c r="O87" s="377">
        <v>0.12846809157506975</v>
      </c>
      <c r="P87" s="377">
        <v>0.12846809157506975</v>
      </c>
      <c r="Q87" s="377">
        <v>5.3072501915542849E-3</v>
      </c>
      <c r="R87" s="377">
        <v>6.6714378127426931E-3</v>
      </c>
      <c r="S87" s="377">
        <v>6.6714378127426931E-3</v>
      </c>
      <c r="T87" s="377">
        <v>2.5741446512765538E-4</v>
      </c>
      <c r="U87" s="377">
        <v>1</v>
      </c>
      <c r="V87" s="377">
        <v>1</v>
      </c>
      <c r="W87" s="377">
        <v>1</v>
      </c>
      <c r="X87" s="377">
        <v>2.0040308194475734E-2</v>
      </c>
      <c r="Y87" s="377">
        <v>2.0040308194475734E-2</v>
      </c>
      <c r="Z87" s="377">
        <v>7.7328240335133489E-4</v>
      </c>
      <c r="AA87" s="377">
        <v>6.176793509402739E-4</v>
      </c>
      <c r="AB87" s="377">
        <v>6.176793509402739E-4</v>
      </c>
      <c r="AC87" s="377">
        <v>6.176793509402739E-4</v>
      </c>
    </row>
    <row r="88" spans="1:29" x14ac:dyDescent="0.25">
      <c r="A88" s="376">
        <v>0.36500000000000021</v>
      </c>
      <c r="C88" s="377">
        <v>0.12677610363370087</v>
      </c>
      <c r="D88" s="377">
        <v>0.12677610363370087</v>
      </c>
      <c r="E88" s="377">
        <v>0.12677610363370087</v>
      </c>
      <c r="F88" s="377">
        <v>9.3896049367741539E-8</v>
      </c>
      <c r="G88" s="377">
        <v>9.3896049367741539E-8</v>
      </c>
      <c r="H88" s="377">
        <v>9.3896049367741539E-8</v>
      </c>
      <c r="I88" s="377">
        <v>1.1463232994054565E-3</v>
      </c>
      <c r="J88" s="377">
        <v>1.1463232994054565E-3</v>
      </c>
      <c r="K88" s="377">
        <v>1.1463232994054565E-3</v>
      </c>
      <c r="L88" s="377">
        <v>3.8556029605520603</v>
      </c>
      <c r="M88" s="377">
        <v>3.8556029605520603</v>
      </c>
      <c r="N88" s="377">
        <v>0.16307400631893157</v>
      </c>
      <c r="O88" s="377">
        <v>0.1313185771138318</v>
      </c>
      <c r="P88" s="377">
        <v>0.1313185771138318</v>
      </c>
      <c r="Q88" s="377">
        <v>5.4899760614066555E-3</v>
      </c>
      <c r="R88" s="377">
        <v>6.974618916593435E-3</v>
      </c>
      <c r="S88" s="377">
        <v>6.974618916593435E-3</v>
      </c>
      <c r="T88" s="377">
        <v>2.700303520737684E-4</v>
      </c>
      <c r="U88" s="377">
        <v>1</v>
      </c>
      <c r="V88" s="377">
        <v>1</v>
      </c>
      <c r="W88" s="377">
        <v>1</v>
      </c>
      <c r="X88" s="377">
        <v>2.0950986709060024E-2</v>
      </c>
      <c r="Y88" s="377">
        <v>2.0950986709060024E-2</v>
      </c>
      <c r="Z88" s="377">
        <v>8.1118091167892885E-4</v>
      </c>
      <c r="AA88" s="377">
        <v>6.3984128198544469E-4</v>
      </c>
      <c r="AB88" s="377">
        <v>6.3984128198544469E-4</v>
      </c>
      <c r="AC88" s="377">
        <v>6.3984128198544469E-4</v>
      </c>
    </row>
    <row r="89" spans="1:29" x14ac:dyDescent="0.25">
      <c r="A89" s="376">
        <v>0.37000000000000022</v>
      </c>
      <c r="C89" s="377">
        <v>0.12881669245369123</v>
      </c>
      <c r="D89" s="377">
        <v>0.12881669245369123</v>
      </c>
      <c r="E89" s="377">
        <v>0.12881669245369123</v>
      </c>
      <c r="F89" s="377">
        <v>9.6913863457404352E-8</v>
      </c>
      <c r="G89" s="377">
        <v>9.6913863457404352E-8</v>
      </c>
      <c r="H89" s="377">
        <v>9.6913863457404352E-8</v>
      </c>
      <c r="I89" s="377">
        <v>1.1884689685515391E-3</v>
      </c>
      <c r="J89" s="377">
        <v>1.1884689685515391E-3</v>
      </c>
      <c r="K89" s="377">
        <v>1.1884689685515391E-3</v>
      </c>
      <c r="L89" s="377">
        <v>3.9366862603372366</v>
      </c>
      <c r="M89" s="377">
        <v>3.9366862603372366</v>
      </c>
      <c r="N89" s="377">
        <v>0.16815581835812057</v>
      </c>
      <c r="O89" s="377">
        <v>0.13452227657811003</v>
      </c>
      <c r="P89" s="377">
        <v>0.13452227657811003</v>
      </c>
      <c r="Q89" s="377">
        <v>5.6741500253141433E-3</v>
      </c>
      <c r="R89" s="377">
        <v>7.2598562081145086E-3</v>
      </c>
      <c r="S89" s="377">
        <v>7.2598562081145086E-3</v>
      </c>
      <c r="T89" s="377">
        <v>2.8424406871804889E-4</v>
      </c>
      <c r="U89" s="377">
        <v>1</v>
      </c>
      <c r="V89" s="377">
        <v>1</v>
      </c>
      <c r="W89" s="377">
        <v>1</v>
      </c>
      <c r="X89" s="377">
        <v>2.1807762939103865E-2</v>
      </c>
      <c r="Y89" s="377">
        <v>2.1807762939103865E-2</v>
      </c>
      <c r="Z89" s="377">
        <v>8.538793407287667E-4</v>
      </c>
      <c r="AA89" s="377">
        <v>6.6045475632237343E-4</v>
      </c>
      <c r="AB89" s="377">
        <v>6.6045475632237343E-4</v>
      </c>
      <c r="AC89" s="377">
        <v>6.6045475632237343E-4</v>
      </c>
    </row>
    <row r="90" spans="1:29" x14ac:dyDescent="0.25">
      <c r="A90" s="376">
        <v>0.37500000000000022</v>
      </c>
      <c r="C90" s="377">
        <v>0.13135280044255335</v>
      </c>
      <c r="D90" s="377">
        <v>0.13135280044255335</v>
      </c>
      <c r="E90" s="377">
        <v>0.13135280044255335</v>
      </c>
      <c r="F90" s="377">
        <v>1.0052845806526201E-7</v>
      </c>
      <c r="G90" s="377">
        <v>1.0052845806526201E-7</v>
      </c>
      <c r="H90" s="377">
        <v>1.0052845806526201E-7</v>
      </c>
      <c r="I90" s="377">
        <v>1.2345951293117237E-3</v>
      </c>
      <c r="J90" s="377">
        <v>1.2345951293117237E-3</v>
      </c>
      <c r="K90" s="377">
        <v>1.2345951293117237E-3</v>
      </c>
      <c r="L90" s="377">
        <v>4.0306781582934406</v>
      </c>
      <c r="M90" s="377">
        <v>4.0306781582934406</v>
      </c>
      <c r="N90" s="377">
        <v>0.17258583227469848</v>
      </c>
      <c r="O90" s="377">
        <v>0.13780379028113596</v>
      </c>
      <c r="P90" s="377">
        <v>0.13780379028113596</v>
      </c>
      <c r="Q90" s="377">
        <v>5.8380548587810546E-3</v>
      </c>
      <c r="R90" s="377">
        <v>7.5605908864656603E-3</v>
      </c>
      <c r="S90" s="377">
        <v>7.5605908864656603E-3</v>
      </c>
      <c r="T90" s="377">
        <v>2.9746901482514629E-4</v>
      </c>
      <c r="U90" s="377">
        <v>1</v>
      </c>
      <c r="V90" s="377">
        <v>1</v>
      </c>
      <c r="W90" s="377">
        <v>1</v>
      </c>
      <c r="X90" s="377">
        <v>2.2711085314510073E-2</v>
      </c>
      <c r="Y90" s="377">
        <v>2.2711085314510073E-2</v>
      </c>
      <c r="Z90" s="377">
        <v>8.936074656569977E-4</v>
      </c>
      <c r="AA90" s="377">
        <v>6.8655743389442318E-4</v>
      </c>
      <c r="AB90" s="377">
        <v>6.8655743389442318E-4</v>
      </c>
      <c r="AC90" s="377">
        <v>6.8655743389442318E-4</v>
      </c>
    </row>
    <row r="91" spans="1:29" x14ac:dyDescent="0.25">
      <c r="A91" s="376">
        <v>0.38000000000000023</v>
      </c>
      <c r="C91" s="377">
        <v>0.13385451088178971</v>
      </c>
      <c r="D91" s="377">
        <v>0.13385451088178971</v>
      </c>
      <c r="E91" s="377">
        <v>0.13385451088178971</v>
      </c>
      <c r="F91" s="377">
        <v>1.0383731175510852E-7</v>
      </c>
      <c r="G91" s="377">
        <v>1.0383731175510852E-7</v>
      </c>
      <c r="H91" s="377">
        <v>1.0383731175510852E-7</v>
      </c>
      <c r="I91" s="377">
        <v>1.2772553968570281E-3</v>
      </c>
      <c r="J91" s="377">
        <v>1.2772553968570281E-3</v>
      </c>
      <c r="K91" s="377">
        <v>1.2772553968570281E-3</v>
      </c>
      <c r="L91" s="377">
        <v>4.1097301880400012</v>
      </c>
      <c r="M91" s="377">
        <v>4.1097301880400012</v>
      </c>
      <c r="N91" s="377">
        <v>0.17782952221414294</v>
      </c>
      <c r="O91" s="377">
        <v>0.14102339761496718</v>
      </c>
      <c r="P91" s="377">
        <v>0.14102339761496718</v>
      </c>
      <c r="Q91" s="377">
        <v>6.000529320615124E-3</v>
      </c>
      <c r="R91" s="377">
        <v>7.9187857819065736E-3</v>
      </c>
      <c r="S91" s="377">
        <v>7.9187857819065736E-3</v>
      </c>
      <c r="T91" s="377">
        <v>3.1123303937098315E-4</v>
      </c>
      <c r="U91" s="377">
        <v>1</v>
      </c>
      <c r="V91" s="377">
        <v>1</v>
      </c>
      <c r="W91" s="377">
        <v>1</v>
      </c>
      <c r="X91" s="377">
        <v>2.3786996870741411E-2</v>
      </c>
      <c r="Y91" s="377">
        <v>2.3786996870741411E-2</v>
      </c>
      <c r="Z91" s="377">
        <v>9.3495498988019994E-4</v>
      </c>
      <c r="AA91" s="377">
        <v>7.1017731355695393E-4</v>
      </c>
      <c r="AB91" s="377">
        <v>7.1017731355695393E-4</v>
      </c>
      <c r="AC91" s="377">
        <v>7.1017731355695393E-4</v>
      </c>
    </row>
    <row r="92" spans="1:29" x14ac:dyDescent="0.25">
      <c r="A92" s="376">
        <v>0.38500000000000023</v>
      </c>
      <c r="C92" s="377">
        <v>0.13637142580584241</v>
      </c>
      <c r="D92" s="377">
        <v>0.13637142580584241</v>
      </c>
      <c r="E92" s="377">
        <v>0.13637142580584241</v>
      </c>
      <c r="F92" s="377">
        <v>1.0698186577947476E-7</v>
      </c>
      <c r="G92" s="377">
        <v>1.0698186577947476E-7</v>
      </c>
      <c r="H92" s="377">
        <v>1.0698186577947476E-7</v>
      </c>
      <c r="I92" s="377">
        <v>1.3258788660770651E-3</v>
      </c>
      <c r="J92" s="377">
        <v>1.3258788660770651E-3</v>
      </c>
      <c r="K92" s="377">
        <v>1.3258788660770651E-3</v>
      </c>
      <c r="L92" s="377">
        <v>4.1942978306231318</v>
      </c>
      <c r="M92" s="377">
        <v>4.1942978306231318</v>
      </c>
      <c r="N92" s="377">
        <v>0.18309901971174877</v>
      </c>
      <c r="O92" s="377">
        <v>0.14412496777045875</v>
      </c>
      <c r="P92" s="377">
        <v>0.14412496777045875</v>
      </c>
      <c r="Q92" s="377">
        <v>6.1783894565122059E-3</v>
      </c>
      <c r="R92" s="377">
        <v>8.2357429554620887E-3</v>
      </c>
      <c r="S92" s="377">
        <v>8.2357429554620887E-3</v>
      </c>
      <c r="T92" s="377">
        <v>3.2459352978215562E-4</v>
      </c>
      <c r="U92" s="377">
        <v>1</v>
      </c>
      <c r="V92" s="377">
        <v>1</v>
      </c>
      <c r="W92" s="377">
        <v>1</v>
      </c>
      <c r="X92" s="377">
        <v>2.4739037836509967E-2</v>
      </c>
      <c r="Y92" s="377">
        <v>2.4739037836509967E-2</v>
      </c>
      <c r="Z92" s="377">
        <v>9.7509027809257714E-4</v>
      </c>
      <c r="AA92" s="377">
        <v>7.3749825283735994E-4</v>
      </c>
      <c r="AB92" s="377">
        <v>7.3749825283735994E-4</v>
      </c>
      <c r="AC92" s="377">
        <v>7.3749825283735994E-4</v>
      </c>
    </row>
    <row r="93" spans="1:29" x14ac:dyDescent="0.25">
      <c r="A93" s="376">
        <v>0.39000000000000024</v>
      </c>
      <c r="C93" s="377">
        <v>0.13918604259147102</v>
      </c>
      <c r="D93" s="377">
        <v>0.13918604259147102</v>
      </c>
      <c r="E93" s="377">
        <v>0.13918604259147102</v>
      </c>
      <c r="F93" s="377">
        <v>1.1022644233267665E-7</v>
      </c>
      <c r="G93" s="377">
        <v>1.1022644233267665E-7</v>
      </c>
      <c r="H93" s="377">
        <v>1.1022644233267665E-7</v>
      </c>
      <c r="I93" s="377">
        <v>1.369116016058205E-3</v>
      </c>
      <c r="J93" s="377">
        <v>1.369116016058205E-3</v>
      </c>
      <c r="K93" s="377">
        <v>1.369116016058205E-3</v>
      </c>
      <c r="L93" s="377">
        <v>4.2724206640041418</v>
      </c>
      <c r="M93" s="377">
        <v>4.2724206640041418</v>
      </c>
      <c r="N93" s="377">
        <v>0.18829557121802776</v>
      </c>
      <c r="O93" s="377">
        <v>0.14744016196365334</v>
      </c>
      <c r="P93" s="377">
        <v>0.14744016196365334</v>
      </c>
      <c r="Q93" s="377">
        <v>6.3646009372537943E-3</v>
      </c>
      <c r="R93" s="377">
        <v>8.589495554507472E-3</v>
      </c>
      <c r="S93" s="377">
        <v>8.589495554507472E-3</v>
      </c>
      <c r="T93" s="377">
        <v>3.3931926304417139E-4</v>
      </c>
      <c r="U93" s="377">
        <v>1</v>
      </c>
      <c r="V93" s="377">
        <v>1</v>
      </c>
      <c r="W93" s="377">
        <v>1</v>
      </c>
      <c r="X93" s="377">
        <v>2.580159566474053E-2</v>
      </c>
      <c r="Y93" s="377">
        <v>2.580159566474053E-2</v>
      </c>
      <c r="Z93" s="377">
        <v>1.0193267851287167E-3</v>
      </c>
      <c r="AA93" s="377">
        <v>7.6200735163864971E-4</v>
      </c>
      <c r="AB93" s="377">
        <v>7.6200735163864971E-4</v>
      </c>
      <c r="AC93" s="377">
        <v>7.6200735163864971E-4</v>
      </c>
    </row>
    <row r="94" spans="1:29" x14ac:dyDescent="0.25">
      <c r="A94" s="376">
        <v>0.39500000000000024</v>
      </c>
      <c r="C94" s="377">
        <v>0.14181102654656208</v>
      </c>
      <c r="D94" s="377">
        <v>0.14181102654656208</v>
      </c>
      <c r="E94" s="377">
        <v>0.14181102654656208</v>
      </c>
      <c r="F94" s="377">
        <v>1.1403146029399062E-7</v>
      </c>
      <c r="G94" s="377">
        <v>1.1403146029399062E-7</v>
      </c>
      <c r="H94" s="377">
        <v>1.1403146029399062E-7</v>
      </c>
      <c r="I94" s="377">
        <v>1.4172676990457603E-3</v>
      </c>
      <c r="J94" s="377">
        <v>1.4172676990457603E-3</v>
      </c>
      <c r="K94" s="377">
        <v>1.4172676990457603E-3</v>
      </c>
      <c r="L94" s="377">
        <v>4.3535930239919605</v>
      </c>
      <c r="M94" s="377">
        <v>4.3535930239919605</v>
      </c>
      <c r="N94" s="377">
        <v>0.1933142457383755</v>
      </c>
      <c r="O94" s="377">
        <v>0.15075033195328749</v>
      </c>
      <c r="P94" s="377">
        <v>0.15075033195328749</v>
      </c>
      <c r="Q94" s="377">
        <v>6.5543759939584246E-3</v>
      </c>
      <c r="R94" s="377">
        <v>8.9418416487853404E-3</v>
      </c>
      <c r="S94" s="377">
        <v>8.9418416487853404E-3</v>
      </c>
      <c r="T94" s="377">
        <v>3.5466621161543688E-4</v>
      </c>
      <c r="U94" s="377">
        <v>1</v>
      </c>
      <c r="V94" s="377">
        <v>1</v>
      </c>
      <c r="W94" s="377">
        <v>1</v>
      </c>
      <c r="X94" s="377">
        <v>2.6859923384082666E-2</v>
      </c>
      <c r="Y94" s="377">
        <v>2.6859923384082666E-2</v>
      </c>
      <c r="Z94" s="377">
        <v>1.0654294299433627E-3</v>
      </c>
      <c r="AA94" s="377">
        <v>7.8699165176033593E-4</v>
      </c>
      <c r="AB94" s="377">
        <v>7.8699165176033593E-4</v>
      </c>
      <c r="AC94" s="377">
        <v>7.8699165176033593E-4</v>
      </c>
    </row>
    <row r="95" spans="1:29" x14ac:dyDescent="0.25">
      <c r="A95" s="376">
        <v>0.40000000000000024</v>
      </c>
      <c r="C95" s="377">
        <v>0.14445599109150603</v>
      </c>
      <c r="D95" s="377">
        <v>0.14445599109150603</v>
      </c>
      <c r="E95" s="377">
        <v>0.14445599109150603</v>
      </c>
      <c r="F95" s="377">
        <v>1.1793261692834723E-7</v>
      </c>
      <c r="G95" s="377">
        <v>1.1793261692834723E-7</v>
      </c>
      <c r="H95" s="377">
        <v>1.1793261692834723E-7</v>
      </c>
      <c r="I95" s="377">
        <v>1.4610809575750199E-3</v>
      </c>
      <c r="J95" s="377">
        <v>1.4610809575750199E-3</v>
      </c>
      <c r="K95" s="377">
        <v>1.4610809575750199E-3</v>
      </c>
      <c r="L95" s="377">
        <v>4.4459531130333003</v>
      </c>
      <c r="M95" s="377">
        <v>4.4459531130333003</v>
      </c>
      <c r="N95" s="377">
        <v>0.19912801673372932</v>
      </c>
      <c r="O95" s="377">
        <v>0.15390819117446319</v>
      </c>
      <c r="P95" s="377">
        <v>0.15390819117446319</v>
      </c>
      <c r="Q95" s="377">
        <v>6.7360703833394559E-3</v>
      </c>
      <c r="R95" s="377">
        <v>9.3101204399560801E-3</v>
      </c>
      <c r="S95" s="377">
        <v>9.3101204399560801E-3</v>
      </c>
      <c r="T95" s="377">
        <v>3.733713201721266E-4</v>
      </c>
      <c r="U95" s="377">
        <v>1</v>
      </c>
      <c r="V95" s="377">
        <v>1</v>
      </c>
      <c r="W95" s="377">
        <v>1</v>
      </c>
      <c r="X95" s="377">
        <v>2.7966101713295291E-2</v>
      </c>
      <c r="Y95" s="377">
        <v>2.7966101713295291E-2</v>
      </c>
      <c r="Z95" s="377">
        <v>1.1216200634614833E-3</v>
      </c>
      <c r="AA95" s="377">
        <v>8.1398358781082638E-4</v>
      </c>
      <c r="AB95" s="377">
        <v>8.1398358781082638E-4</v>
      </c>
      <c r="AC95" s="377">
        <v>8.1398358781082638E-4</v>
      </c>
    </row>
    <row r="96" spans="1:29" x14ac:dyDescent="0.25">
      <c r="A96" s="376">
        <v>0.40500000000000025</v>
      </c>
      <c r="C96" s="377">
        <v>0.14712407721039802</v>
      </c>
      <c r="D96" s="377">
        <v>0.14712407721039802</v>
      </c>
      <c r="E96" s="377">
        <v>0.14712407721039802</v>
      </c>
      <c r="F96" s="377">
        <v>1.2171637900800973E-7</v>
      </c>
      <c r="G96" s="377">
        <v>1.2171637900800973E-7</v>
      </c>
      <c r="H96" s="377">
        <v>1.2171637900800973E-7</v>
      </c>
      <c r="I96" s="377">
        <v>1.5136926860936824E-3</v>
      </c>
      <c r="J96" s="377">
        <v>1.5136926860936824E-3</v>
      </c>
      <c r="K96" s="377">
        <v>1.5136926860936824E-3</v>
      </c>
      <c r="L96" s="377">
        <v>4.5422244588596197</v>
      </c>
      <c r="M96" s="377">
        <v>4.5422244588596197</v>
      </c>
      <c r="N96" s="377">
        <v>0.20558790449828182</v>
      </c>
      <c r="O96" s="377">
        <v>0.15729796116751726</v>
      </c>
      <c r="P96" s="377">
        <v>0.15729796116751726</v>
      </c>
      <c r="Q96" s="377">
        <v>6.9439165857673847E-3</v>
      </c>
      <c r="R96" s="377">
        <v>9.6890514996965538E-3</v>
      </c>
      <c r="S96" s="377">
        <v>9.6890514996965538E-3</v>
      </c>
      <c r="T96" s="377">
        <v>3.892873478862987E-4</v>
      </c>
      <c r="U96" s="377">
        <v>1</v>
      </c>
      <c r="V96" s="377">
        <v>1</v>
      </c>
      <c r="W96" s="377">
        <v>1</v>
      </c>
      <c r="X96" s="377">
        <v>2.9104269488837389E-2</v>
      </c>
      <c r="Y96" s="377">
        <v>2.9104269488837389E-2</v>
      </c>
      <c r="Z96" s="377">
        <v>1.1694322134321753E-3</v>
      </c>
      <c r="AA96" s="377">
        <v>8.4274226148182919E-4</v>
      </c>
      <c r="AB96" s="377">
        <v>8.4274226148182919E-4</v>
      </c>
      <c r="AC96" s="377">
        <v>8.4274226148182919E-4</v>
      </c>
    </row>
    <row r="97" spans="1:29" x14ac:dyDescent="0.25">
      <c r="A97" s="376">
        <v>0.41000000000000025</v>
      </c>
      <c r="C97" s="377">
        <v>0.14991968596637209</v>
      </c>
      <c r="D97" s="377">
        <v>0.14991968596637209</v>
      </c>
      <c r="E97" s="377">
        <v>0.14991968596637209</v>
      </c>
      <c r="F97" s="377">
        <v>1.2553675090416838E-7</v>
      </c>
      <c r="G97" s="377">
        <v>1.2553675090416838E-7</v>
      </c>
      <c r="H97" s="377">
        <v>1.2553675090416838E-7</v>
      </c>
      <c r="I97" s="377">
        <v>1.5720136293735885E-3</v>
      </c>
      <c r="J97" s="377">
        <v>1.5720136293735885E-3</v>
      </c>
      <c r="K97" s="377">
        <v>1.5720136293735885E-3</v>
      </c>
      <c r="L97" s="377">
        <v>4.6364789390355812</v>
      </c>
      <c r="M97" s="377">
        <v>4.6364789390355812</v>
      </c>
      <c r="N97" s="377">
        <v>0.21100727088851809</v>
      </c>
      <c r="O97" s="377">
        <v>0.16110896225754304</v>
      </c>
      <c r="P97" s="377">
        <v>0.16110896225754304</v>
      </c>
      <c r="Q97" s="377">
        <v>7.1393236126516355E-3</v>
      </c>
      <c r="R97" s="377">
        <v>1.0091446457289781E-2</v>
      </c>
      <c r="S97" s="377">
        <v>1.0091446457289781E-2</v>
      </c>
      <c r="T97" s="377">
        <v>4.0701223987587768E-4</v>
      </c>
      <c r="U97" s="377">
        <v>1</v>
      </c>
      <c r="V97" s="377">
        <v>1</v>
      </c>
      <c r="W97" s="377">
        <v>1</v>
      </c>
      <c r="X97" s="377">
        <v>3.0312907218296936E-2</v>
      </c>
      <c r="Y97" s="377">
        <v>3.0312907218296936E-2</v>
      </c>
      <c r="Z97" s="377">
        <v>1.2226782244489768E-3</v>
      </c>
      <c r="AA97" s="377">
        <v>8.6960201113982845E-4</v>
      </c>
      <c r="AB97" s="377">
        <v>8.6960201113982845E-4</v>
      </c>
      <c r="AC97" s="377">
        <v>8.6960201113982845E-4</v>
      </c>
    </row>
    <row r="98" spans="1:29" x14ac:dyDescent="0.25">
      <c r="A98" s="376">
        <v>0.41500000000000026</v>
      </c>
      <c r="C98" s="377">
        <v>0.15254279171892246</v>
      </c>
      <c r="D98" s="377">
        <v>0.15254279171892246</v>
      </c>
      <c r="E98" s="377">
        <v>0.15254279171892246</v>
      </c>
      <c r="F98" s="377">
        <v>1.2977409470586721E-7</v>
      </c>
      <c r="G98" s="377">
        <v>1.2977409470586721E-7</v>
      </c>
      <c r="H98" s="377">
        <v>1.2977409470586721E-7</v>
      </c>
      <c r="I98" s="377">
        <v>1.6172900791562889E-3</v>
      </c>
      <c r="J98" s="377">
        <v>1.6172900791562889E-3</v>
      </c>
      <c r="K98" s="377">
        <v>1.6172900791562889E-3</v>
      </c>
      <c r="L98" s="377">
        <v>4.7438732579629113</v>
      </c>
      <c r="M98" s="377">
        <v>4.7438732579629113</v>
      </c>
      <c r="N98" s="377">
        <v>0.21713168308156278</v>
      </c>
      <c r="O98" s="377">
        <v>0.16509171742479006</v>
      </c>
      <c r="P98" s="377">
        <v>0.16509171742479006</v>
      </c>
      <c r="Q98" s="377">
        <v>7.385905321318032E-3</v>
      </c>
      <c r="R98" s="377">
        <v>1.0496599344306478E-2</v>
      </c>
      <c r="S98" s="377">
        <v>1.0496599344306478E-2</v>
      </c>
      <c r="T98" s="377">
        <v>4.2427210369299067E-4</v>
      </c>
      <c r="U98" s="377">
        <v>1</v>
      </c>
      <c r="V98" s="377">
        <v>1</v>
      </c>
      <c r="W98" s="377">
        <v>1</v>
      </c>
      <c r="X98" s="377">
        <v>3.1529821558573375E-2</v>
      </c>
      <c r="Y98" s="377">
        <v>3.1529821558573375E-2</v>
      </c>
      <c r="Z98" s="377">
        <v>1.274527266239567E-3</v>
      </c>
      <c r="AA98" s="377">
        <v>9.0158110262792172E-4</v>
      </c>
      <c r="AB98" s="377">
        <v>9.0158110262792172E-4</v>
      </c>
      <c r="AC98" s="377">
        <v>9.0158110262792172E-4</v>
      </c>
    </row>
    <row r="99" spans="1:29" x14ac:dyDescent="0.25">
      <c r="A99" s="376">
        <v>0.42000000000000026</v>
      </c>
      <c r="C99" s="377">
        <v>0.15488438811349384</v>
      </c>
      <c r="D99" s="377">
        <v>0.15488438811349384</v>
      </c>
      <c r="E99" s="377">
        <v>0.15488438811349384</v>
      </c>
      <c r="F99" s="377">
        <v>1.3394054543347053E-7</v>
      </c>
      <c r="G99" s="377">
        <v>1.3394054543347053E-7</v>
      </c>
      <c r="H99" s="377">
        <v>1.3394054543347053E-7</v>
      </c>
      <c r="I99" s="377">
        <v>1.6736754480608329E-3</v>
      </c>
      <c r="J99" s="377">
        <v>1.6736754480608329E-3</v>
      </c>
      <c r="K99" s="377">
        <v>1.6736754480608329E-3</v>
      </c>
      <c r="L99" s="377">
        <v>4.8456197363633891</v>
      </c>
      <c r="M99" s="377">
        <v>4.8456197363633891</v>
      </c>
      <c r="N99" s="377">
        <v>0.22319768026804843</v>
      </c>
      <c r="O99" s="377">
        <v>0.1687300710783482</v>
      </c>
      <c r="P99" s="377">
        <v>0.1687300710783482</v>
      </c>
      <c r="Q99" s="377">
        <v>7.6122332548484058E-3</v>
      </c>
      <c r="R99" s="377">
        <v>1.0891288888228563E-2</v>
      </c>
      <c r="S99" s="377">
        <v>1.0891288888228563E-2</v>
      </c>
      <c r="T99" s="377">
        <v>4.4450215045765409E-4</v>
      </c>
      <c r="U99" s="377">
        <v>1</v>
      </c>
      <c r="V99" s="377">
        <v>1</v>
      </c>
      <c r="W99" s="377">
        <v>1</v>
      </c>
      <c r="X99" s="377">
        <v>3.271530139130574E-2</v>
      </c>
      <c r="Y99" s="377">
        <v>3.271530139130574E-2</v>
      </c>
      <c r="Z99" s="377">
        <v>1.3352987917691528E-3</v>
      </c>
      <c r="AA99" s="377">
        <v>9.2891584073933079E-4</v>
      </c>
      <c r="AB99" s="377">
        <v>9.2891584073933079E-4</v>
      </c>
      <c r="AC99" s="377">
        <v>9.2891584073933079E-4</v>
      </c>
    </row>
    <row r="100" spans="1:29" x14ac:dyDescent="0.25">
      <c r="A100" s="376">
        <v>0.42500000000000027</v>
      </c>
      <c r="C100" s="377">
        <v>0.15803582714708767</v>
      </c>
      <c r="D100" s="377">
        <v>0.15803582714708767</v>
      </c>
      <c r="E100" s="377">
        <v>0.15803582714708767</v>
      </c>
      <c r="F100" s="377">
        <v>1.3784360851714036E-7</v>
      </c>
      <c r="G100" s="377">
        <v>1.3784360851714036E-7</v>
      </c>
      <c r="H100" s="377">
        <v>1.3784360851714036E-7</v>
      </c>
      <c r="I100" s="377">
        <v>1.7267764141921976E-3</v>
      </c>
      <c r="J100" s="377">
        <v>1.7267764141921976E-3</v>
      </c>
      <c r="K100" s="377">
        <v>1.7267764141921976E-3</v>
      </c>
      <c r="L100" s="377">
        <v>4.9435492909043717</v>
      </c>
      <c r="M100" s="377">
        <v>4.9435492909043717</v>
      </c>
      <c r="N100" s="377">
        <v>0.2289648993861253</v>
      </c>
      <c r="O100" s="377">
        <v>0.1725230786632897</v>
      </c>
      <c r="P100" s="377">
        <v>0.1725230786632897</v>
      </c>
      <c r="Q100" s="377">
        <v>7.8273894365432813E-3</v>
      </c>
      <c r="R100" s="377">
        <v>1.1313859934831942E-2</v>
      </c>
      <c r="S100" s="377">
        <v>1.1313859934831942E-2</v>
      </c>
      <c r="T100" s="377">
        <v>4.6590529089395873E-4</v>
      </c>
      <c r="U100" s="377">
        <v>1</v>
      </c>
      <c r="V100" s="377">
        <v>1</v>
      </c>
      <c r="W100" s="377">
        <v>1</v>
      </c>
      <c r="X100" s="377">
        <v>3.3984517890439631E-2</v>
      </c>
      <c r="Y100" s="377">
        <v>3.3984517890439631E-2</v>
      </c>
      <c r="Z100" s="377">
        <v>1.3995942982190019E-3</v>
      </c>
      <c r="AA100" s="377">
        <v>9.5773247036862327E-4</v>
      </c>
      <c r="AB100" s="377">
        <v>9.5773247036862327E-4</v>
      </c>
      <c r="AC100" s="377">
        <v>9.5773247036862327E-4</v>
      </c>
    </row>
    <row r="101" spans="1:29" x14ac:dyDescent="0.25">
      <c r="A101" s="376">
        <v>0.43000000000000027</v>
      </c>
      <c r="C101" s="377">
        <v>0.16065840649125993</v>
      </c>
      <c r="D101" s="377">
        <v>0.16065840649125993</v>
      </c>
      <c r="E101" s="377">
        <v>0.16065840649125993</v>
      </c>
      <c r="F101" s="377">
        <v>1.4248657220061714E-7</v>
      </c>
      <c r="G101" s="377">
        <v>1.4248657220061714E-7</v>
      </c>
      <c r="H101" s="377">
        <v>1.4248657220061714E-7</v>
      </c>
      <c r="I101" s="377">
        <v>1.7899265219970054E-3</v>
      </c>
      <c r="J101" s="377">
        <v>1.7899265219970054E-3</v>
      </c>
      <c r="K101" s="377">
        <v>1.7899265219970054E-3</v>
      </c>
      <c r="L101" s="377">
        <v>5.0272701850585504</v>
      </c>
      <c r="M101" s="377">
        <v>5.0272701850585504</v>
      </c>
      <c r="N101" s="377">
        <v>0.23500665283590899</v>
      </c>
      <c r="O101" s="377">
        <v>0.17633698306334195</v>
      </c>
      <c r="P101" s="377">
        <v>0.17633698306334195</v>
      </c>
      <c r="Q101" s="377">
        <v>8.0706372971505354E-3</v>
      </c>
      <c r="R101" s="377">
        <v>1.1722087954377075E-2</v>
      </c>
      <c r="S101" s="377">
        <v>1.1722087954377075E-2</v>
      </c>
      <c r="T101" s="377">
        <v>4.8740169772207667E-4</v>
      </c>
      <c r="U101" s="377">
        <v>1</v>
      </c>
      <c r="V101" s="377">
        <v>1</v>
      </c>
      <c r="W101" s="377">
        <v>1</v>
      </c>
      <c r="X101" s="377">
        <v>3.5210646884970775E-2</v>
      </c>
      <c r="Y101" s="377">
        <v>3.5210646884970775E-2</v>
      </c>
      <c r="Z101" s="377">
        <v>1.46416995885427E-3</v>
      </c>
      <c r="AA101" s="377">
        <v>9.8800698456310296E-4</v>
      </c>
      <c r="AB101" s="377">
        <v>9.8800698456310296E-4</v>
      </c>
      <c r="AC101" s="377">
        <v>9.8800698456310296E-4</v>
      </c>
    </row>
    <row r="102" spans="1:29" x14ac:dyDescent="0.25">
      <c r="A102" s="376">
        <v>0.43500000000000028</v>
      </c>
      <c r="C102" s="377">
        <v>0.16338655897461404</v>
      </c>
      <c r="D102" s="377">
        <v>0.16338655897461404</v>
      </c>
      <c r="E102" s="377">
        <v>0.16338655897461404</v>
      </c>
      <c r="F102" s="377">
        <v>1.4667587554859963E-7</v>
      </c>
      <c r="G102" s="377">
        <v>1.4667587554859963E-7</v>
      </c>
      <c r="H102" s="377">
        <v>1.4667587554859963E-7</v>
      </c>
      <c r="I102" s="377">
        <v>1.8468558369991602E-3</v>
      </c>
      <c r="J102" s="377">
        <v>1.8468558369991602E-3</v>
      </c>
      <c r="K102" s="377">
        <v>1.8468558369991602E-3</v>
      </c>
      <c r="L102" s="377">
        <v>5.1279069180176124</v>
      </c>
      <c r="M102" s="377">
        <v>5.1279069180176124</v>
      </c>
      <c r="N102" s="377">
        <v>0.2405205049094821</v>
      </c>
      <c r="O102" s="377">
        <v>0.18037926371002272</v>
      </c>
      <c r="P102" s="377">
        <v>0.18037926371002272</v>
      </c>
      <c r="Q102" s="377">
        <v>8.2663659434401415E-3</v>
      </c>
      <c r="R102" s="377">
        <v>1.2193762468755226E-2</v>
      </c>
      <c r="S102" s="377">
        <v>1.2193762468755226E-2</v>
      </c>
      <c r="T102" s="377">
        <v>5.1095801620629081E-4</v>
      </c>
      <c r="U102" s="377">
        <v>1</v>
      </c>
      <c r="V102" s="377">
        <v>1</v>
      </c>
      <c r="W102" s="377">
        <v>1</v>
      </c>
      <c r="X102" s="377">
        <v>3.6627330884423812E-2</v>
      </c>
      <c r="Y102" s="377">
        <v>3.6627330884423812E-2</v>
      </c>
      <c r="Z102" s="377">
        <v>1.5349336145108132E-3</v>
      </c>
      <c r="AA102" s="377">
        <v>1.0207247020466567E-3</v>
      </c>
      <c r="AB102" s="377">
        <v>1.0207247020466567E-3</v>
      </c>
      <c r="AC102" s="377">
        <v>1.0207247020466567E-3</v>
      </c>
    </row>
    <row r="103" spans="1:29" x14ac:dyDescent="0.25">
      <c r="A103" s="376">
        <v>0.44000000000000028</v>
      </c>
      <c r="C103" s="377">
        <v>0.16613954404660383</v>
      </c>
      <c r="D103" s="377">
        <v>0.16613954404660383</v>
      </c>
      <c r="E103" s="377">
        <v>0.16613954404660383</v>
      </c>
      <c r="F103" s="377">
        <v>1.5074359934943536E-7</v>
      </c>
      <c r="G103" s="377">
        <v>1.5074359934943536E-7</v>
      </c>
      <c r="H103" s="377">
        <v>1.5074359934943536E-7</v>
      </c>
      <c r="I103" s="377">
        <v>1.9034395280843055E-3</v>
      </c>
      <c r="J103" s="377">
        <v>1.9034395280843055E-3</v>
      </c>
      <c r="K103" s="377">
        <v>1.9034395280843055E-3</v>
      </c>
      <c r="L103" s="377">
        <v>5.2259488361453537</v>
      </c>
      <c r="M103" s="377">
        <v>5.2259488361453537</v>
      </c>
      <c r="N103" s="377">
        <v>0.24738406063071813</v>
      </c>
      <c r="O103" s="377">
        <v>0.18404631439477209</v>
      </c>
      <c r="P103" s="377">
        <v>0.18404631439477209</v>
      </c>
      <c r="Q103" s="377">
        <v>8.4991882628680498E-3</v>
      </c>
      <c r="R103" s="377">
        <v>1.2658889052162264E-2</v>
      </c>
      <c r="S103" s="377">
        <v>1.2658889052162264E-2</v>
      </c>
      <c r="T103" s="377">
        <v>5.3715471845586736E-4</v>
      </c>
      <c r="U103" s="377">
        <v>1</v>
      </c>
      <c r="V103" s="377">
        <v>1</v>
      </c>
      <c r="W103" s="377">
        <v>1</v>
      </c>
      <c r="X103" s="377">
        <v>3.802433853817417E-2</v>
      </c>
      <c r="Y103" s="377">
        <v>3.802433853817417E-2</v>
      </c>
      <c r="Z103" s="377">
        <v>1.6136290078032991E-3</v>
      </c>
      <c r="AA103" s="377">
        <v>1.0584945750299181E-3</v>
      </c>
      <c r="AB103" s="377">
        <v>1.0584945750299181E-3</v>
      </c>
      <c r="AC103" s="377">
        <v>1.0584945750299181E-3</v>
      </c>
    </row>
    <row r="104" spans="1:29" x14ac:dyDescent="0.25">
      <c r="A104" s="376">
        <v>0.44500000000000028</v>
      </c>
      <c r="C104" s="377">
        <v>0.16890689259076833</v>
      </c>
      <c r="D104" s="377">
        <v>0.16890689259076833</v>
      </c>
      <c r="E104" s="377">
        <v>0.16890689259076833</v>
      </c>
      <c r="F104" s="377">
        <v>1.554194099273246E-7</v>
      </c>
      <c r="G104" s="377">
        <v>1.554194099273246E-7</v>
      </c>
      <c r="H104" s="377">
        <v>1.554194099273246E-7</v>
      </c>
      <c r="I104" s="377">
        <v>1.9633241121506961E-3</v>
      </c>
      <c r="J104" s="377">
        <v>1.9633241121506961E-3</v>
      </c>
      <c r="K104" s="377">
        <v>1.9633241121506961E-3</v>
      </c>
      <c r="L104" s="377">
        <v>5.3296439694464794</v>
      </c>
      <c r="M104" s="377">
        <v>5.3296439694464794</v>
      </c>
      <c r="N104" s="377">
        <v>0.25430284932772623</v>
      </c>
      <c r="O104" s="377">
        <v>0.18808040647586385</v>
      </c>
      <c r="P104" s="377">
        <v>0.18808040647586385</v>
      </c>
      <c r="Q104" s="377">
        <v>8.7485493723033665E-3</v>
      </c>
      <c r="R104" s="377">
        <v>1.3116096737869081E-2</v>
      </c>
      <c r="S104" s="377">
        <v>1.3116096737869081E-2</v>
      </c>
      <c r="T104" s="377">
        <v>5.6211464579233319E-4</v>
      </c>
      <c r="U104" s="377">
        <v>1</v>
      </c>
      <c r="V104" s="377">
        <v>1</v>
      </c>
      <c r="W104" s="377">
        <v>1</v>
      </c>
      <c r="X104" s="377">
        <v>3.939755258763214E-2</v>
      </c>
      <c r="Y104" s="377">
        <v>3.939755258763214E-2</v>
      </c>
      <c r="Z104" s="377">
        <v>1.6886090778125795E-3</v>
      </c>
      <c r="AA104" s="377">
        <v>1.0945498190538148E-3</v>
      </c>
      <c r="AB104" s="377">
        <v>1.0945498190538148E-3</v>
      </c>
      <c r="AC104" s="377">
        <v>1.0945498190538148E-3</v>
      </c>
    </row>
    <row r="105" spans="1:29" x14ac:dyDescent="0.25">
      <c r="A105" s="376">
        <v>0.45000000000000029</v>
      </c>
      <c r="C105" s="377">
        <v>0.17167235735213823</v>
      </c>
      <c r="D105" s="377">
        <v>0.17167235735213823</v>
      </c>
      <c r="E105" s="377">
        <v>0.17167235735213823</v>
      </c>
      <c r="F105" s="377">
        <v>1.6026757325811053E-7</v>
      </c>
      <c r="G105" s="377">
        <v>1.6026757325811053E-7</v>
      </c>
      <c r="H105" s="377">
        <v>1.6026757325811053E-7</v>
      </c>
      <c r="I105" s="377">
        <v>2.0256883612959141E-3</v>
      </c>
      <c r="J105" s="377">
        <v>2.0256883612959141E-3</v>
      </c>
      <c r="K105" s="377">
        <v>2.0256883612959141E-3</v>
      </c>
      <c r="L105" s="377">
        <v>5.4338801248369766</v>
      </c>
      <c r="M105" s="377">
        <v>5.4338801248369766</v>
      </c>
      <c r="N105" s="377">
        <v>0.26108889375126387</v>
      </c>
      <c r="O105" s="377">
        <v>0.19236610919300121</v>
      </c>
      <c r="P105" s="377">
        <v>0.19236610919300121</v>
      </c>
      <c r="Q105" s="377">
        <v>8.9800005499608999E-3</v>
      </c>
      <c r="R105" s="377">
        <v>1.3604947274530399E-2</v>
      </c>
      <c r="S105" s="377">
        <v>1.3604947274530399E-2</v>
      </c>
      <c r="T105" s="377">
        <v>5.896321692590667E-4</v>
      </c>
      <c r="U105" s="377">
        <v>1</v>
      </c>
      <c r="V105" s="377">
        <v>1</v>
      </c>
      <c r="W105" s="377">
        <v>1</v>
      </c>
      <c r="X105" s="377">
        <v>4.0865795215873621E-2</v>
      </c>
      <c r="Y105" s="377">
        <v>4.0865795215873621E-2</v>
      </c>
      <c r="Z105" s="377">
        <v>1.7712721810348398E-3</v>
      </c>
      <c r="AA105" s="377">
        <v>1.1294020658827114E-3</v>
      </c>
      <c r="AB105" s="377">
        <v>1.1294020658827114E-3</v>
      </c>
      <c r="AC105" s="377">
        <v>1.1294020658827114E-3</v>
      </c>
    </row>
    <row r="106" spans="1:29" x14ac:dyDescent="0.25">
      <c r="A106" s="376">
        <v>0.45500000000000029</v>
      </c>
      <c r="C106" s="377">
        <v>0.17473691441000216</v>
      </c>
      <c r="D106" s="377">
        <v>0.17473691441000216</v>
      </c>
      <c r="E106" s="377">
        <v>0.17473691441000216</v>
      </c>
      <c r="F106" s="377">
        <v>1.6436426673347271E-7</v>
      </c>
      <c r="G106" s="377">
        <v>1.6436426673347271E-7</v>
      </c>
      <c r="H106" s="377">
        <v>1.6436426673347271E-7</v>
      </c>
      <c r="I106" s="377">
        <v>2.0954537704551139E-3</v>
      </c>
      <c r="J106" s="377">
        <v>2.0954537704551139E-3</v>
      </c>
      <c r="K106" s="377">
        <v>2.0954537704551139E-3</v>
      </c>
      <c r="L106" s="377">
        <v>5.5356262628432953</v>
      </c>
      <c r="M106" s="377">
        <v>5.5356262628432953</v>
      </c>
      <c r="N106" s="377">
        <v>0.26774249920718562</v>
      </c>
      <c r="O106" s="377">
        <v>0.19673080104862992</v>
      </c>
      <c r="P106" s="377">
        <v>0.19673080104862992</v>
      </c>
      <c r="Q106" s="377">
        <v>9.2126785876151963E-3</v>
      </c>
      <c r="R106" s="377">
        <v>1.4092487661705315E-2</v>
      </c>
      <c r="S106" s="377">
        <v>1.4092487661705315E-2</v>
      </c>
      <c r="T106" s="377">
        <v>6.1466542941131469E-4</v>
      </c>
      <c r="U106" s="377">
        <v>1</v>
      </c>
      <c r="V106" s="377">
        <v>1</v>
      </c>
      <c r="W106" s="377">
        <v>1</v>
      </c>
      <c r="X106" s="377">
        <v>4.2330092483336294E-2</v>
      </c>
      <c r="Y106" s="377">
        <v>4.2330092483336294E-2</v>
      </c>
      <c r="Z106" s="377">
        <v>1.8464724867913592E-3</v>
      </c>
      <c r="AA106" s="377">
        <v>1.1641446776522663E-3</v>
      </c>
      <c r="AB106" s="377">
        <v>1.1641446776522663E-3</v>
      </c>
      <c r="AC106" s="377">
        <v>1.1641446776522663E-3</v>
      </c>
    </row>
    <row r="107" spans="1:29" x14ac:dyDescent="0.25">
      <c r="A107" s="376">
        <v>0.4600000000000003</v>
      </c>
      <c r="C107" s="377">
        <v>0.17756719437157539</v>
      </c>
      <c r="D107" s="377">
        <v>0.17756719437157539</v>
      </c>
      <c r="E107" s="377">
        <v>0.17756719437157539</v>
      </c>
      <c r="F107" s="377">
        <v>1.6921018862655587E-7</v>
      </c>
      <c r="G107" s="377">
        <v>1.6921018862655587E-7</v>
      </c>
      <c r="H107" s="377">
        <v>1.6921018862655587E-7</v>
      </c>
      <c r="I107" s="377">
        <v>2.1659370837191082E-3</v>
      </c>
      <c r="J107" s="377">
        <v>2.1659370837191082E-3</v>
      </c>
      <c r="K107" s="377">
        <v>2.1659370837191082E-3</v>
      </c>
      <c r="L107" s="377">
        <v>5.653916737106365</v>
      </c>
      <c r="M107" s="377">
        <v>5.653916737106365</v>
      </c>
      <c r="N107" s="377">
        <v>0.27477914547049725</v>
      </c>
      <c r="O107" s="377">
        <v>0.20125759239854202</v>
      </c>
      <c r="P107" s="377">
        <v>0.20125759239854202</v>
      </c>
      <c r="Q107" s="377">
        <v>9.5034238860314448E-3</v>
      </c>
      <c r="R107" s="377">
        <v>1.4694744214723268E-2</v>
      </c>
      <c r="S107" s="377">
        <v>1.4694744214723268E-2</v>
      </c>
      <c r="T107" s="377">
        <v>6.3956580702900139E-4</v>
      </c>
      <c r="U107" s="377">
        <v>1</v>
      </c>
      <c r="V107" s="377">
        <v>1</v>
      </c>
      <c r="W107" s="377">
        <v>1</v>
      </c>
      <c r="X107" s="377">
        <v>4.4138918316983883E-2</v>
      </c>
      <c r="Y107" s="377">
        <v>4.4138918316983883E-2</v>
      </c>
      <c r="Z107" s="377">
        <v>1.9212735842113907E-3</v>
      </c>
      <c r="AA107" s="377">
        <v>1.2011932170916725E-3</v>
      </c>
      <c r="AB107" s="377">
        <v>1.2011932170916725E-3</v>
      </c>
      <c r="AC107" s="377">
        <v>1.2011932170916725E-3</v>
      </c>
    </row>
    <row r="108" spans="1:29" x14ac:dyDescent="0.25">
      <c r="A108" s="376">
        <v>0.4650000000000003</v>
      </c>
      <c r="C108" s="377">
        <v>0.18037888435551835</v>
      </c>
      <c r="D108" s="377">
        <v>0.18037888435551835</v>
      </c>
      <c r="E108" s="377">
        <v>0.18037888435551835</v>
      </c>
      <c r="F108" s="377">
        <v>1.7389093199024284E-7</v>
      </c>
      <c r="G108" s="377">
        <v>1.7389093199024284E-7</v>
      </c>
      <c r="H108" s="377">
        <v>1.7389093199024284E-7</v>
      </c>
      <c r="I108" s="377">
        <v>2.2388578216510462E-3</v>
      </c>
      <c r="J108" s="377">
        <v>2.2388578216510462E-3</v>
      </c>
      <c r="K108" s="377">
        <v>2.2388578216510462E-3</v>
      </c>
      <c r="L108" s="377">
        <v>5.7559225400357308</v>
      </c>
      <c r="M108" s="377">
        <v>5.7559225400357308</v>
      </c>
      <c r="N108" s="377">
        <v>0.28228300224390329</v>
      </c>
      <c r="O108" s="377">
        <v>0.20577453385179664</v>
      </c>
      <c r="P108" s="377">
        <v>0.20577453385179664</v>
      </c>
      <c r="Q108" s="377">
        <v>9.7609775787146687E-3</v>
      </c>
      <c r="R108" s="377">
        <v>1.5316871780257355E-2</v>
      </c>
      <c r="S108" s="377">
        <v>1.5316871780257355E-2</v>
      </c>
      <c r="T108" s="377">
        <v>6.6790431818507365E-4</v>
      </c>
      <c r="U108" s="377">
        <v>1</v>
      </c>
      <c r="V108" s="377">
        <v>1</v>
      </c>
      <c r="W108" s="377">
        <v>1</v>
      </c>
      <c r="X108" s="377">
        <v>4.6007408420450549E-2</v>
      </c>
      <c r="Y108" s="377">
        <v>4.6007408420450549E-2</v>
      </c>
      <c r="Z108" s="377">
        <v>2.0064028520017959E-3</v>
      </c>
      <c r="AA108" s="377">
        <v>1.2378658818089138E-3</v>
      </c>
      <c r="AB108" s="377">
        <v>1.2378658818089138E-3</v>
      </c>
      <c r="AC108" s="377">
        <v>1.2378658818089138E-3</v>
      </c>
    </row>
    <row r="109" spans="1:29" x14ac:dyDescent="0.25">
      <c r="A109" s="376">
        <v>0.47000000000000031</v>
      </c>
      <c r="C109" s="377">
        <v>0.18357604122468171</v>
      </c>
      <c r="D109" s="377">
        <v>0.18357604122468171</v>
      </c>
      <c r="E109" s="377">
        <v>0.18357604122468171</v>
      </c>
      <c r="F109" s="377">
        <v>1.7900943797630816E-7</v>
      </c>
      <c r="G109" s="377">
        <v>1.7900943797630816E-7</v>
      </c>
      <c r="H109" s="377">
        <v>1.7900943797630816E-7</v>
      </c>
      <c r="I109" s="377">
        <v>2.3084608012124402E-3</v>
      </c>
      <c r="J109" s="377">
        <v>2.3084608012124402E-3</v>
      </c>
      <c r="K109" s="377">
        <v>2.3084608012124402E-3</v>
      </c>
      <c r="L109" s="377">
        <v>5.8672421508085026</v>
      </c>
      <c r="M109" s="377">
        <v>5.8672421508085026</v>
      </c>
      <c r="N109" s="377">
        <v>0.28844859988815996</v>
      </c>
      <c r="O109" s="377">
        <v>0.21070312070087208</v>
      </c>
      <c r="P109" s="377">
        <v>0.21070312070087208</v>
      </c>
      <c r="Q109" s="377">
        <v>1.0061053511004074E-2</v>
      </c>
      <c r="R109" s="377">
        <v>1.5975883971688608E-2</v>
      </c>
      <c r="S109" s="377">
        <v>1.5975883971688608E-2</v>
      </c>
      <c r="T109" s="377">
        <v>6.9499390431350318E-4</v>
      </c>
      <c r="U109" s="377">
        <v>1</v>
      </c>
      <c r="V109" s="377">
        <v>1</v>
      </c>
      <c r="W109" s="377">
        <v>1</v>
      </c>
      <c r="X109" s="377">
        <v>4.7986658935516131E-2</v>
      </c>
      <c r="Y109" s="377">
        <v>4.7986658935516131E-2</v>
      </c>
      <c r="Z109" s="377">
        <v>2.0877802994983125E-3</v>
      </c>
      <c r="AA109" s="377">
        <v>1.2783077063331955E-3</v>
      </c>
      <c r="AB109" s="377">
        <v>1.2783077063331955E-3</v>
      </c>
      <c r="AC109" s="377">
        <v>1.2783077063331955E-3</v>
      </c>
    </row>
    <row r="110" spans="1:29" x14ac:dyDescent="0.25">
      <c r="A110" s="376">
        <v>0.47500000000000031</v>
      </c>
      <c r="C110" s="377">
        <v>0.18697583190127706</v>
      </c>
      <c r="D110" s="377">
        <v>0.18697583190127706</v>
      </c>
      <c r="E110" s="377">
        <v>0.18697583190127706</v>
      </c>
      <c r="F110" s="377">
        <v>1.8433303819045813E-7</v>
      </c>
      <c r="G110" s="377">
        <v>1.8433303819045813E-7</v>
      </c>
      <c r="H110" s="377">
        <v>1.8433303819045813E-7</v>
      </c>
      <c r="I110" s="377">
        <v>2.386012418444015E-3</v>
      </c>
      <c r="J110" s="377">
        <v>2.386012418444015E-3</v>
      </c>
      <c r="K110" s="377">
        <v>2.386012418444015E-3</v>
      </c>
      <c r="L110" s="377">
        <v>5.984425778917319</v>
      </c>
      <c r="M110" s="377">
        <v>5.984425778917319</v>
      </c>
      <c r="N110" s="377">
        <v>0.29690490617107285</v>
      </c>
      <c r="O110" s="377">
        <v>0.21508183620763099</v>
      </c>
      <c r="P110" s="377">
        <v>0.21508183620763099</v>
      </c>
      <c r="Q110" s="377">
        <v>1.0372218221418407E-2</v>
      </c>
      <c r="R110" s="377">
        <v>1.6605469014793591E-2</v>
      </c>
      <c r="S110" s="377">
        <v>1.6605469014793591E-2</v>
      </c>
      <c r="T110" s="377">
        <v>7.2607232458743963E-4</v>
      </c>
      <c r="U110" s="377">
        <v>1</v>
      </c>
      <c r="V110" s="377">
        <v>1</v>
      </c>
      <c r="W110" s="377">
        <v>1</v>
      </c>
      <c r="X110" s="377">
        <v>4.9877511455720065E-2</v>
      </c>
      <c r="Y110" s="377">
        <v>4.9877511455720065E-2</v>
      </c>
      <c r="Z110" s="377">
        <v>2.1811402140407962E-3</v>
      </c>
      <c r="AA110" s="377">
        <v>1.3168694975946083E-3</v>
      </c>
      <c r="AB110" s="377">
        <v>1.3168694975946083E-3</v>
      </c>
      <c r="AC110" s="377">
        <v>1.3168694975946083E-3</v>
      </c>
    </row>
    <row r="111" spans="1:29" x14ac:dyDescent="0.25">
      <c r="A111" s="376">
        <v>0.48000000000000032</v>
      </c>
      <c r="C111" s="377">
        <v>0.19037257723609774</v>
      </c>
      <c r="D111" s="377">
        <v>0.19037257723609774</v>
      </c>
      <c r="E111" s="377">
        <v>0.19037257723609774</v>
      </c>
      <c r="F111" s="377">
        <v>1.8949874899274525E-7</v>
      </c>
      <c r="G111" s="377">
        <v>1.8949874899274525E-7</v>
      </c>
      <c r="H111" s="377">
        <v>1.8949874899274525E-7</v>
      </c>
      <c r="I111" s="377">
        <v>2.4655041909992532E-3</v>
      </c>
      <c r="J111" s="377">
        <v>2.4655041909992532E-3</v>
      </c>
      <c r="K111" s="377">
        <v>2.4655041909992532E-3</v>
      </c>
      <c r="L111" s="377">
        <v>6.0924838962361596</v>
      </c>
      <c r="M111" s="377">
        <v>6.0924838962361596</v>
      </c>
      <c r="N111" s="377">
        <v>0.30418244283351792</v>
      </c>
      <c r="O111" s="377">
        <v>0.21913025720695287</v>
      </c>
      <c r="P111" s="377">
        <v>0.21913025720695287</v>
      </c>
      <c r="Q111" s="377">
        <v>1.0658392220719636E-2</v>
      </c>
      <c r="R111" s="377">
        <v>1.7228682935734724E-2</v>
      </c>
      <c r="S111" s="377">
        <v>1.7228682935734724E-2</v>
      </c>
      <c r="T111" s="377">
        <v>7.5747924703924131E-4</v>
      </c>
      <c r="U111" s="377">
        <v>1</v>
      </c>
      <c r="V111" s="377">
        <v>1</v>
      </c>
      <c r="W111" s="377">
        <v>1</v>
      </c>
      <c r="X111" s="377">
        <v>5.1749212360624332E-2</v>
      </c>
      <c r="Y111" s="377">
        <v>5.1749212360624332E-2</v>
      </c>
      <c r="Z111" s="377">
        <v>2.2754869099142604E-3</v>
      </c>
      <c r="AA111" s="377">
        <v>1.3544950305070232E-3</v>
      </c>
      <c r="AB111" s="377">
        <v>1.3544950305070232E-3</v>
      </c>
      <c r="AC111" s="377">
        <v>1.3544950305070232E-3</v>
      </c>
    </row>
    <row r="112" spans="1:29" x14ac:dyDescent="0.25">
      <c r="A112" s="376">
        <v>0.48500000000000032</v>
      </c>
      <c r="C112" s="377">
        <v>0.193803437904568</v>
      </c>
      <c r="D112" s="377">
        <v>0.193803437904568</v>
      </c>
      <c r="E112" s="377">
        <v>0.193803437904568</v>
      </c>
      <c r="F112" s="377">
        <v>1.9519776837664382E-7</v>
      </c>
      <c r="G112" s="377">
        <v>1.9519776837664382E-7</v>
      </c>
      <c r="H112" s="377">
        <v>1.9519776837664382E-7</v>
      </c>
      <c r="I112" s="377">
        <v>2.5441628919148636E-3</v>
      </c>
      <c r="J112" s="377">
        <v>2.5441628919148636E-3</v>
      </c>
      <c r="K112" s="377">
        <v>2.5441628919148636E-3</v>
      </c>
      <c r="L112" s="377">
        <v>6.2064747667475366</v>
      </c>
      <c r="M112" s="377">
        <v>6.2064747667475366</v>
      </c>
      <c r="N112" s="377">
        <v>0.31131646952161035</v>
      </c>
      <c r="O112" s="377">
        <v>0.22397952457586218</v>
      </c>
      <c r="P112" s="377">
        <v>0.22397952457586218</v>
      </c>
      <c r="Q112" s="377">
        <v>1.0953894487382484E-2</v>
      </c>
      <c r="R112" s="377">
        <v>1.7925842011155994E-2</v>
      </c>
      <c r="S112" s="377">
        <v>1.7925842011155994E-2</v>
      </c>
      <c r="T112" s="377">
        <v>7.9132129618844031E-4</v>
      </c>
      <c r="U112" s="377">
        <v>1</v>
      </c>
      <c r="V112" s="377">
        <v>1</v>
      </c>
      <c r="W112" s="377">
        <v>1</v>
      </c>
      <c r="X112" s="377">
        <v>5.3842972977894768E-2</v>
      </c>
      <c r="Y112" s="377">
        <v>5.3842972977894768E-2</v>
      </c>
      <c r="Z112" s="377">
        <v>2.3771487015468605E-3</v>
      </c>
      <c r="AA112" s="377">
        <v>1.3956016469002491E-3</v>
      </c>
      <c r="AB112" s="377">
        <v>1.3956016469002491E-3</v>
      </c>
      <c r="AC112" s="377">
        <v>1.3956016469002491E-3</v>
      </c>
    </row>
    <row r="113" spans="1:29" x14ac:dyDescent="0.25">
      <c r="A113" s="376">
        <v>0.49000000000000032</v>
      </c>
      <c r="C113" s="377">
        <v>0.19731640776885287</v>
      </c>
      <c r="D113" s="377">
        <v>0.19731640776885287</v>
      </c>
      <c r="E113" s="377">
        <v>0.19731640776885287</v>
      </c>
      <c r="F113" s="377">
        <v>2.0063884734068618E-7</v>
      </c>
      <c r="G113" s="377">
        <v>2.0063884734068618E-7</v>
      </c>
      <c r="H113" s="377">
        <v>2.0063884734068618E-7</v>
      </c>
      <c r="I113" s="377">
        <v>2.6325565472853432E-3</v>
      </c>
      <c r="J113" s="377">
        <v>2.6325565472853432E-3</v>
      </c>
      <c r="K113" s="377">
        <v>2.6325565472853432E-3</v>
      </c>
      <c r="L113" s="377">
        <v>6.3165826729607009</v>
      </c>
      <c r="M113" s="377">
        <v>6.3165826729607009</v>
      </c>
      <c r="N113" s="377">
        <v>0.31855296884078271</v>
      </c>
      <c r="O113" s="377">
        <v>0.22857765660061743</v>
      </c>
      <c r="P113" s="377">
        <v>0.22857765660061743</v>
      </c>
      <c r="Q113" s="377">
        <v>1.1213001540766519E-2</v>
      </c>
      <c r="R113" s="377">
        <v>1.8578096641586196E-2</v>
      </c>
      <c r="S113" s="377">
        <v>1.8578096641586196E-2</v>
      </c>
      <c r="T113" s="377">
        <v>8.2652070637985171E-4</v>
      </c>
      <c r="U113" s="377">
        <v>1</v>
      </c>
      <c r="V113" s="377">
        <v>1</v>
      </c>
      <c r="W113" s="377">
        <v>1</v>
      </c>
      <c r="X113" s="377">
        <v>5.5801853994618025E-2</v>
      </c>
      <c r="Y113" s="377">
        <v>5.5801853994618025E-2</v>
      </c>
      <c r="Z113" s="377">
        <v>2.4828879638117878E-3</v>
      </c>
      <c r="AA113" s="377">
        <v>1.4331093103311834E-3</v>
      </c>
      <c r="AB113" s="377">
        <v>1.4331093103311834E-3</v>
      </c>
      <c r="AC113" s="377">
        <v>1.4331093103311834E-3</v>
      </c>
    </row>
    <row r="114" spans="1:29" x14ac:dyDescent="0.25">
      <c r="A114" s="376">
        <v>0.49500000000000033</v>
      </c>
      <c r="C114" s="377">
        <v>0.20047081864615054</v>
      </c>
      <c r="D114" s="377">
        <v>0.20047081864615054</v>
      </c>
      <c r="E114" s="377">
        <v>0.20047081864615054</v>
      </c>
      <c r="F114" s="377">
        <v>2.0630107611310984E-7</v>
      </c>
      <c r="G114" s="377">
        <v>2.0630107611310984E-7</v>
      </c>
      <c r="H114" s="377">
        <v>2.0630107611310984E-7</v>
      </c>
      <c r="I114" s="377">
        <v>2.7212640226466139E-3</v>
      </c>
      <c r="J114" s="377">
        <v>2.7212640226466139E-3</v>
      </c>
      <c r="K114" s="377">
        <v>2.7212640226466139E-3</v>
      </c>
      <c r="L114" s="377">
        <v>6.4370009361405574</v>
      </c>
      <c r="M114" s="377">
        <v>6.4370009361405574</v>
      </c>
      <c r="N114" s="377">
        <v>0.32620215159214561</v>
      </c>
      <c r="O114" s="377">
        <v>0.23355037280308388</v>
      </c>
      <c r="P114" s="377">
        <v>0.23355037280308388</v>
      </c>
      <c r="Q114" s="377">
        <v>1.1539864048400923E-2</v>
      </c>
      <c r="R114" s="377">
        <v>1.9324564536958775E-2</v>
      </c>
      <c r="S114" s="377">
        <v>1.9324564536958775E-2</v>
      </c>
      <c r="T114" s="377">
        <v>8.6151066986707079E-4</v>
      </c>
      <c r="U114" s="377">
        <v>1</v>
      </c>
      <c r="V114" s="377">
        <v>1</v>
      </c>
      <c r="W114" s="377">
        <v>1</v>
      </c>
      <c r="X114" s="377">
        <v>5.8043657843836326E-2</v>
      </c>
      <c r="Y114" s="377">
        <v>5.8043657843836326E-2</v>
      </c>
      <c r="Z114" s="377">
        <v>2.5879979932159993E-3</v>
      </c>
      <c r="AA114" s="377">
        <v>1.4746899571770351E-3</v>
      </c>
      <c r="AB114" s="377">
        <v>1.4746899571770351E-3</v>
      </c>
      <c r="AC114" s="377">
        <v>1.4746899571770351E-3</v>
      </c>
    </row>
    <row r="115" spans="1:29" x14ac:dyDescent="0.25">
      <c r="A115" s="376">
        <v>0.50000000000000033</v>
      </c>
      <c r="C115" s="377">
        <v>0.20394215049639805</v>
      </c>
      <c r="D115" s="377">
        <v>0.20394215049639805</v>
      </c>
      <c r="E115" s="377">
        <v>0.20394215049639805</v>
      </c>
      <c r="F115" s="377">
        <v>2.120856130620844E-7</v>
      </c>
      <c r="G115" s="377">
        <v>2.120856130620844E-7</v>
      </c>
      <c r="H115" s="377">
        <v>2.120856130620844E-7</v>
      </c>
      <c r="I115" s="377">
        <v>2.8042889416614661E-3</v>
      </c>
      <c r="J115" s="377">
        <v>2.8042889416614661E-3</v>
      </c>
      <c r="K115" s="377">
        <v>2.8042889416614661E-3</v>
      </c>
      <c r="L115" s="377">
        <v>6.5604671291992318</v>
      </c>
      <c r="M115" s="377">
        <v>6.5604671291992318</v>
      </c>
      <c r="N115" s="377">
        <v>0.33461395450834003</v>
      </c>
      <c r="O115" s="377">
        <v>0.23886429985810292</v>
      </c>
      <c r="P115" s="377">
        <v>0.23886429985810292</v>
      </c>
      <c r="Q115" s="377">
        <v>1.1853807930067163E-2</v>
      </c>
      <c r="R115" s="377">
        <v>2.0041745799311318E-2</v>
      </c>
      <c r="S115" s="377">
        <v>2.0041745799311318E-2</v>
      </c>
      <c r="T115" s="377">
        <v>9.0069711297890054E-4</v>
      </c>
      <c r="U115" s="377">
        <v>1</v>
      </c>
      <c r="V115" s="377">
        <v>1</v>
      </c>
      <c r="W115" s="377">
        <v>1</v>
      </c>
      <c r="X115" s="377">
        <v>6.0197484740025134E-2</v>
      </c>
      <c r="Y115" s="377">
        <v>6.0197484740025134E-2</v>
      </c>
      <c r="Z115" s="377">
        <v>2.7057142054901619E-3</v>
      </c>
      <c r="AA115" s="377">
        <v>1.5176935553556999E-3</v>
      </c>
      <c r="AB115" s="377">
        <v>1.5176935553556999E-3</v>
      </c>
      <c r="AC115" s="377">
        <v>1.5176935553556999E-3</v>
      </c>
    </row>
    <row r="116" spans="1:29" x14ac:dyDescent="0.25">
      <c r="A116" s="376">
        <v>0.50500000000000034</v>
      </c>
      <c r="C116" s="377">
        <v>0.20797988691503075</v>
      </c>
      <c r="D116" s="377">
        <v>0.20797988691503075</v>
      </c>
      <c r="E116" s="377">
        <v>0.20797988691503075</v>
      </c>
      <c r="F116" s="377">
        <v>2.1840520281263313E-7</v>
      </c>
      <c r="G116" s="377">
        <v>2.1840520281263313E-7</v>
      </c>
      <c r="H116" s="377">
        <v>2.1840520281263313E-7</v>
      </c>
      <c r="I116" s="377">
        <v>2.8969960129807508E-3</v>
      </c>
      <c r="J116" s="377">
        <v>2.8969960129807508E-3</v>
      </c>
      <c r="K116" s="377">
        <v>2.8969960129807508E-3</v>
      </c>
      <c r="L116" s="377">
        <v>6.6795353565657773</v>
      </c>
      <c r="M116" s="377">
        <v>6.6795353565657773</v>
      </c>
      <c r="N116" s="377">
        <v>0.34330007187241196</v>
      </c>
      <c r="O116" s="377">
        <v>0.24413399339724051</v>
      </c>
      <c r="P116" s="377">
        <v>0.24413399339724051</v>
      </c>
      <c r="Q116" s="377">
        <v>1.2156758931989062E-2</v>
      </c>
      <c r="R116" s="377">
        <v>2.0835554858973839E-2</v>
      </c>
      <c r="S116" s="377">
        <v>2.0835554858973839E-2</v>
      </c>
      <c r="T116" s="377">
        <v>9.4375760643582E-4</v>
      </c>
      <c r="U116" s="377">
        <v>1</v>
      </c>
      <c r="V116" s="377">
        <v>1</v>
      </c>
      <c r="W116" s="377">
        <v>1</v>
      </c>
      <c r="X116" s="377">
        <v>6.2581412817538762E-2</v>
      </c>
      <c r="Y116" s="377">
        <v>6.2581412817538762E-2</v>
      </c>
      <c r="Z116" s="377">
        <v>2.8350680013123171E-3</v>
      </c>
      <c r="AA116" s="377">
        <v>1.5604798419247767E-3</v>
      </c>
      <c r="AB116" s="377">
        <v>1.5604798419247767E-3</v>
      </c>
      <c r="AC116" s="377">
        <v>1.5604798419247767E-3</v>
      </c>
    </row>
    <row r="117" spans="1:29" x14ac:dyDescent="0.25">
      <c r="A117" s="376">
        <v>0.51000000000000034</v>
      </c>
      <c r="C117" s="377">
        <v>0.21140301955469118</v>
      </c>
      <c r="D117" s="377">
        <v>0.21140301955469118</v>
      </c>
      <c r="E117" s="377">
        <v>0.21140301955469118</v>
      </c>
      <c r="F117" s="377">
        <v>2.2473550849717856E-7</v>
      </c>
      <c r="G117" s="377">
        <v>2.2473550849717856E-7</v>
      </c>
      <c r="H117" s="377">
        <v>2.2473550849717856E-7</v>
      </c>
      <c r="I117" s="377">
        <v>2.9833870903844301E-3</v>
      </c>
      <c r="J117" s="377">
        <v>2.9833870903844301E-3</v>
      </c>
      <c r="K117" s="377">
        <v>2.9833870903844301E-3</v>
      </c>
      <c r="L117" s="377">
        <v>6.8098547523388051</v>
      </c>
      <c r="M117" s="377">
        <v>6.8098547523388051</v>
      </c>
      <c r="N117" s="377">
        <v>0.35194116377260876</v>
      </c>
      <c r="O117" s="377">
        <v>0.24927248591109163</v>
      </c>
      <c r="P117" s="377">
        <v>0.24927248591109163</v>
      </c>
      <c r="Q117" s="377">
        <v>1.2507626450043427E-2</v>
      </c>
      <c r="R117" s="377">
        <v>2.158652394839131E-2</v>
      </c>
      <c r="S117" s="377">
        <v>2.158652394839131E-2</v>
      </c>
      <c r="T117" s="377">
        <v>9.8345429533752346E-4</v>
      </c>
      <c r="U117" s="377">
        <v>1</v>
      </c>
      <c r="V117" s="377">
        <v>1</v>
      </c>
      <c r="W117" s="377">
        <v>1</v>
      </c>
      <c r="X117" s="377">
        <v>6.4836660724139641E-2</v>
      </c>
      <c r="Y117" s="377">
        <v>6.4836660724139641E-2</v>
      </c>
      <c r="Z117" s="377">
        <v>2.9543168508543083E-3</v>
      </c>
      <c r="AA117" s="377">
        <v>1.6048029841938252E-3</v>
      </c>
      <c r="AB117" s="377">
        <v>1.6048029841938252E-3</v>
      </c>
      <c r="AC117" s="377">
        <v>1.6048029841938252E-3</v>
      </c>
    </row>
    <row r="118" spans="1:29" x14ac:dyDescent="0.25">
      <c r="A118" s="376">
        <v>0.51500000000000035</v>
      </c>
      <c r="C118" s="377">
        <v>0.2154366798872436</v>
      </c>
      <c r="D118" s="377">
        <v>0.2154366798872436</v>
      </c>
      <c r="E118" s="377">
        <v>0.2154366798872436</v>
      </c>
      <c r="F118" s="377">
        <v>2.3140986034231436E-7</v>
      </c>
      <c r="G118" s="377">
        <v>2.3140986034231436E-7</v>
      </c>
      <c r="H118" s="377">
        <v>2.3140986034231436E-7</v>
      </c>
      <c r="I118" s="377">
        <v>3.0886756219280155E-3</v>
      </c>
      <c r="J118" s="377">
        <v>3.0886756219280155E-3</v>
      </c>
      <c r="K118" s="377">
        <v>3.0886756219280155E-3</v>
      </c>
      <c r="L118" s="377">
        <v>6.9346537144673528</v>
      </c>
      <c r="M118" s="377">
        <v>6.9346537144673528</v>
      </c>
      <c r="N118" s="377">
        <v>0.3610699621885598</v>
      </c>
      <c r="O118" s="377">
        <v>0.25414070415829049</v>
      </c>
      <c r="P118" s="377">
        <v>0.25414070415829049</v>
      </c>
      <c r="Q118" s="377">
        <v>1.2856574020099501E-2</v>
      </c>
      <c r="R118" s="377">
        <v>2.243544137881047E-2</v>
      </c>
      <c r="S118" s="377">
        <v>2.243544137881047E-2</v>
      </c>
      <c r="T118" s="377">
        <v>1.0273376673322471E-3</v>
      </c>
      <c r="U118" s="377">
        <v>1</v>
      </c>
      <c r="V118" s="377">
        <v>1</v>
      </c>
      <c r="W118" s="377">
        <v>1</v>
      </c>
      <c r="X118" s="377">
        <v>6.7386029330416236E-2</v>
      </c>
      <c r="Y118" s="377">
        <v>6.7386029330416236E-2</v>
      </c>
      <c r="Z118" s="377">
        <v>3.0861424159931315E-3</v>
      </c>
      <c r="AA118" s="377">
        <v>1.6562485330509687E-3</v>
      </c>
      <c r="AB118" s="377">
        <v>1.6562485330509687E-3</v>
      </c>
      <c r="AC118" s="377">
        <v>1.6562485330509687E-3</v>
      </c>
    </row>
    <row r="119" spans="1:29" x14ac:dyDescent="0.25">
      <c r="A119" s="376">
        <v>0.52000000000000035</v>
      </c>
      <c r="C119" s="377">
        <v>0.21951310047871295</v>
      </c>
      <c r="D119" s="377">
        <v>0.21951310047871295</v>
      </c>
      <c r="E119" s="377">
        <v>0.21951310047871295</v>
      </c>
      <c r="F119" s="377">
        <v>2.3763733928952704E-7</v>
      </c>
      <c r="G119" s="377">
        <v>2.3763733928952704E-7</v>
      </c>
      <c r="H119" s="377">
        <v>2.3763733928952704E-7</v>
      </c>
      <c r="I119" s="377">
        <v>3.1863144875074454E-3</v>
      </c>
      <c r="J119" s="377">
        <v>3.1863144875074454E-3</v>
      </c>
      <c r="K119" s="377">
        <v>3.1863144875074454E-3</v>
      </c>
      <c r="L119" s="377">
        <v>7.0624178303146552</v>
      </c>
      <c r="M119" s="377">
        <v>7.0624178303146552</v>
      </c>
      <c r="N119" s="377">
        <v>0.37015547915037522</v>
      </c>
      <c r="O119" s="377">
        <v>0.25923839943030036</v>
      </c>
      <c r="P119" s="377">
        <v>0.25923839943030036</v>
      </c>
      <c r="Q119" s="377">
        <v>1.3246273014003121E-2</v>
      </c>
      <c r="R119" s="377">
        <v>2.3315387755759032E-2</v>
      </c>
      <c r="S119" s="377">
        <v>2.3315387755759032E-2</v>
      </c>
      <c r="T119" s="377">
        <v>1.0726270835956326E-3</v>
      </c>
      <c r="U119" s="377">
        <v>1</v>
      </c>
      <c r="V119" s="377">
        <v>1</v>
      </c>
      <c r="W119" s="377">
        <v>1</v>
      </c>
      <c r="X119" s="377">
        <v>7.002854723855427E-2</v>
      </c>
      <c r="Y119" s="377">
        <v>7.002854723855427E-2</v>
      </c>
      <c r="Z119" s="377">
        <v>3.2221916473236549E-3</v>
      </c>
      <c r="AA119" s="377">
        <v>1.7015018949410965E-3</v>
      </c>
      <c r="AB119" s="377">
        <v>1.7015018949410965E-3</v>
      </c>
      <c r="AC119" s="377">
        <v>1.7015018949410965E-3</v>
      </c>
    </row>
    <row r="120" spans="1:29" x14ac:dyDescent="0.25">
      <c r="A120" s="376">
        <v>0.52500000000000036</v>
      </c>
      <c r="C120" s="377">
        <v>0.22360986007290223</v>
      </c>
      <c r="D120" s="377">
        <v>0.22360986007290223</v>
      </c>
      <c r="E120" s="377">
        <v>0.22360986007290223</v>
      </c>
      <c r="F120" s="377">
        <v>2.4442361298445715E-7</v>
      </c>
      <c r="G120" s="377">
        <v>2.4442361298445715E-7</v>
      </c>
      <c r="H120" s="377">
        <v>2.4442361298445715E-7</v>
      </c>
      <c r="I120" s="377">
        <v>3.2916464045612001E-3</v>
      </c>
      <c r="J120" s="377">
        <v>3.2916464045612001E-3</v>
      </c>
      <c r="K120" s="377">
        <v>3.2916464045612001E-3</v>
      </c>
      <c r="L120" s="377">
        <v>7.2039359832002292</v>
      </c>
      <c r="M120" s="377">
        <v>7.2039359832002292</v>
      </c>
      <c r="N120" s="377">
        <v>0.37917152136245685</v>
      </c>
      <c r="O120" s="377">
        <v>0.26531585110860628</v>
      </c>
      <c r="P120" s="377">
        <v>0.26531585110860628</v>
      </c>
      <c r="Q120" s="377">
        <v>1.3559839629116254E-2</v>
      </c>
      <c r="R120" s="377">
        <v>2.432493552595269E-2</v>
      </c>
      <c r="S120" s="377">
        <v>2.432493552595269E-2</v>
      </c>
      <c r="T120" s="377">
        <v>1.1172149051901158E-3</v>
      </c>
      <c r="U120" s="377">
        <v>1</v>
      </c>
      <c r="V120" s="377">
        <v>1</v>
      </c>
      <c r="W120" s="377">
        <v>1</v>
      </c>
      <c r="X120" s="377">
        <v>7.3060222278778716E-2</v>
      </c>
      <c r="Y120" s="377">
        <v>7.3060222278778716E-2</v>
      </c>
      <c r="Z120" s="377">
        <v>3.3561332035720311E-3</v>
      </c>
      <c r="AA120" s="377">
        <v>1.753726350808809E-3</v>
      </c>
      <c r="AB120" s="377">
        <v>1.753726350808809E-3</v>
      </c>
      <c r="AC120" s="377">
        <v>1.753726350808809E-3</v>
      </c>
    </row>
    <row r="121" spans="1:29" x14ac:dyDescent="0.25">
      <c r="A121" s="376">
        <v>0.53000000000000036</v>
      </c>
      <c r="C121" s="377">
        <v>0.22707857714788648</v>
      </c>
      <c r="D121" s="377">
        <v>0.22707857714788648</v>
      </c>
      <c r="E121" s="377">
        <v>0.22707857714788648</v>
      </c>
      <c r="F121" s="377">
        <v>2.518271011453649E-7</v>
      </c>
      <c r="G121" s="377">
        <v>2.518271011453649E-7</v>
      </c>
      <c r="H121" s="377">
        <v>2.518271011453649E-7</v>
      </c>
      <c r="I121" s="377">
        <v>3.3862818210360587E-3</v>
      </c>
      <c r="J121" s="377">
        <v>3.3862818210360587E-3</v>
      </c>
      <c r="K121" s="377">
        <v>3.3862818210360587E-3</v>
      </c>
      <c r="L121" s="377">
        <v>7.3460897908392795</v>
      </c>
      <c r="M121" s="377">
        <v>7.3460897908392795</v>
      </c>
      <c r="N121" s="377">
        <v>0.38806129945501427</v>
      </c>
      <c r="O121" s="377">
        <v>0.27097461478758805</v>
      </c>
      <c r="P121" s="377">
        <v>0.27097461478758805</v>
      </c>
      <c r="Q121" s="377">
        <v>1.3907364850281609E-2</v>
      </c>
      <c r="R121" s="377">
        <v>2.5242885835469308E-2</v>
      </c>
      <c r="S121" s="377">
        <v>2.5242885835469308E-2</v>
      </c>
      <c r="T121" s="377">
        <v>1.1704929216470874E-3</v>
      </c>
      <c r="U121" s="377">
        <v>1</v>
      </c>
      <c r="V121" s="377">
        <v>1</v>
      </c>
      <c r="W121" s="377">
        <v>1</v>
      </c>
      <c r="X121" s="377">
        <v>7.5816791291242483E-2</v>
      </c>
      <c r="Y121" s="377">
        <v>7.5816791291242483E-2</v>
      </c>
      <c r="Z121" s="377">
        <v>3.5161799408186772E-3</v>
      </c>
      <c r="AA121" s="377">
        <v>1.8084977151626243E-3</v>
      </c>
      <c r="AB121" s="377">
        <v>1.8084977151626243E-3</v>
      </c>
      <c r="AC121" s="377">
        <v>1.8084977151626243E-3</v>
      </c>
    </row>
    <row r="122" spans="1:29" x14ac:dyDescent="0.25">
      <c r="A122" s="376">
        <v>0.53500000000000036</v>
      </c>
      <c r="C122" s="377">
        <v>0.23099293284563671</v>
      </c>
      <c r="D122" s="377">
        <v>0.23099293284563671</v>
      </c>
      <c r="E122" s="377">
        <v>0.23099293284563671</v>
      </c>
      <c r="F122" s="377">
        <v>2.5839445967231186E-7</v>
      </c>
      <c r="G122" s="377">
        <v>2.5839445967231186E-7</v>
      </c>
      <c r="H122" s="377">
        <v>2.5839445967231186E-7</v>
      </c>
      <c r="I122" s="377">
        <v>3.504604583236216E-3</v>
      </c>
      <c r="J122" s="377">
        <v>3.504604583236216E-3</v>
      </c>
      <c r="K122" s="377">
        <v>3.504604583236216E-3</v>
      </c>
      <c r="L122" s="377">
        <v>7.489767120197528</v>
      </c>
      <c r="M122" s="377">
        <v>7.489767120197528</v>
      </c>
      <c r="N122" s="377">
        <v>0.39799183580614028</v>
      </c>
      <c r="O122" s="377">
        <v>0.27611862657579994</v>
      </c>
      <c r="P122" s="377">
        <v>0.27611862657579994</v>
      </c>
      <c r="Q122" s="377">
        <v>1.429423521572681E-2</v>
      </c>
      <c r="R122" s="377">
        <v>2.6269228710615138E-2</v>
      </c>
      <c r="S122" s="377">
        <v>2.6269228710615138E-2</v>
      </c>
      <c r="T122" s="377">
        <v>1.2147185869399446E-3</v>
      </c>
      <c r="U122" s="377">
        <v>1</v>
      </c>
      <c r="V122" s="377">
        <v>1</v>
      </c>
      <c r="W122" s="377">
        <v>1</v>
      </c>
      <c r="X122" s="377">
        <v>7.8898815451922122E-2</v>
      </c>
      <c r="Y122" s="377">
        <v>7.8898815451922122E-2</v>
      </c>
      <c r="Z122" s="377">
        <v>3.6490333931852E-3</v>
      </c>
      <c r="AA122" s="377">
        <v>1.8666395608086326E-3</v>
      </c>
      <c r="AB122" s="377">
        <v>1.8666395608086326E-3</v>
      </c>
      <c r="AC122" s="377">
        <v>1.8666395608086326E-3</v>
      </c>
    </row>
    <row r="123" spans="1:29" x14ac:dyDescent="0.25">
      <c r="A123" s="376">
        <v>0.54000000000000037</v>
      </c>
      <c r="C123" s="377">
        <v>0.23504969260781455</v>
      </c>
      <c r="D123" s="377">
        <v>0.23504969260781455</v>
      </c>
      <c r="E123" s="377">
        <v>0.23504969260781455</v>
      </c>
      <c r="F123" s="377">
        <v>2.6541425466112231E-7</v>
      </c>
      <c r="G123" s="377">
        <v>2.6541425466112231E-7</v>
      </c>
      <c r="H123" s="377">
        <v>2.6541425466112231E-7</v>
      </c>
      <c r="I123" s="377">
        <v>3.6206135704656382E-3</v>
      </c>
      <c r="J123" s="377">
        <v>3.6206135704656382E-3</v>
      </c>
      <c r="K123" s="377">
        <v>3.6206135704656382E-3</v>
      </c>
      <c r="L123" s="377">
        <v>7.636941225939446</v>
      </c>
      <c r="M123" s="377">
        <v>7.636941225939446</v>
      </c>
      <c r="N123" s="377">
        <v>0.4085710147805518</v>
      </c>
      <c r="O123" s="377">
        <v>0.28227773769767106</v>
      </c>
      <c r="P123" s="377">
        <v>0.28227773769767106</v>
      </c>
      <c r="Q123" s="377">
        <v>1.467725966624339E-2</v>
      </c>
      <c r="R123" s="377">
        <v>2.7273734393008588E-2</v>
      </c>
      <c r="S123" s="377">
        <v>2.7273734393008588E-2</v>
      </c>
      <c r="T123" s="377">
        <v>1.2678772216992951E-3</v>
      </c>
      <c r="U123" s="377">
        <v>1</v>
      </c>
      <c r="V123" s="377">
        <v>1</v>
      </c>
      <c r="W123" s="377">
        <v>1</v>
      </c>
      <c r="X123" s="377">
        <v>8.1915219827376762E-2</v>
      </c>
      <c r="Y123" s="377">
        <v>8.1915219827376762E-2</v>
      </c>
      <c r="Z123" s="377">
        <v>3.8087212827924159E-3</v>
      </c>
      <c r="AA123" s="377">
        <v>1.9222500232757493E-3</v>
      </c>
      <c r="AB123" s="377">
        <v>1.9222500232757493E-3</v>
      </c>
      <c r="AC123" s="377">
        <v>1.9222500232757493E-3</v>
      </c>
    </row>
    <row r="124" spans="1:29" x14ac:dyDescent="0.25">
      <c r="A124" s="376">
        <v>0.54500000000000037</v>
      </c>
      <c r="C124" s="377">
        <v>0.23875784433953356</v>
      </c>
      <c r="D124" s="377">
        <v>0.23875784433953356</v>
      </c>
      <c r="E124" s="377">
        <v>0.23875784433953356</v>
      </c>
      <c r="F124" s="377">
        <v>2.7316830607303854E-7</v>
      </c>
      <c r="G124" s="377">
        <v>2.7316830607303854E-7</v>
      </c>
      <c r="H124" s="377">
        <v>2.7316830607303854E-7</v>
      </c>
      <c r="I124" s="377">
        <v>3.744303685019542E-3</v>
      </c>
      <c r="J124" s="377">
        <v>3.744303685019542E-3</v>
      </c>
      <c r="K124" s="377">
        <v>3.744303685019542E-3</v>
      </c>
      <c r="L124" s="377">
        <v>7.7907425393897691</v>
      </c>
      <c r="M124" s="377">
        <v>7.7907425393897691</v>
      </c>
      <c r="N124" s="377">
        <v>0.41898377994515157</v>
      </c>
      <c r="O124" s="377">
        <v>0.2882971528704168</v>
      </c>
      <c r="P124" s="377">
        <v>0.2882971528704168</v>
      </c>
      <c r="Q124" s="377">
        <v>1.5097285036753845E-2</v>
      </c>
      <c r="R124" s="377">
        <v>2.8337057076934624E-2</v>
      </c>
      <c r="S124" s="377">
        <v>2.8337057076934624E-2</v>
      </c>
      <c r="T124" s="377">
        <v>1.3239450101256163E-3</v>
      </c>
      <c r="U124" s="377">
        <v>1</v>
      </c>
      <c r="V124" s="377">
        <v>1</v>
      </c>
      <c r="W124" s="377">
        <v>1</v>
      </c>
      <c r="X124" s="377">
        <v>8.5108196337729022E-2</v>
      </c>
      <c r="Y124" s="377">
        <v>8.5108196337729022E-2</v>
      </c>
      <c r="Z124" s="377">
        <v>3.9771481009092651E-3</v>
      </c>
      <c r="AA124" s="377">
        <v>1.9733915262097486E-3</v>
      </c>
      <c r="AB124" s="377">
        <v>1.9733915262097486E-3</v>
      </c>
      <c r="AC124" s="377">
        <v>1.9733915262097486E-3</v>
      </c>
    </row>
    <row r="125" spans="1:29" x14ac:dyDescent="0.25">
      <c r="A125" s="376">
        <v>0.55000000000000038</v>
      </c>
      <c r="C125" s="377">
        <v>0.24303958812913951</v>
      </c>
      <c r="D125" s="377">
        <v>0.24303958812913951</v>
      </c>
      <c r="E125" s="377">
        <v>0.24303958812913951</v>
      </c>
      <c r="F125" s="377">
        <v>2.8184711591355152E-7</v>
      </c>
      <c r="G125" s="377">
        <v>2.8184711591355152E-7</v>
      </c>
      <c r="H125" s="377">
        <v>2.8184711591355152E-7</v>
      </c>
      <c r="I125" s="377">
        <v>3.8630224046637125E-3</v>
      </c>
      <c r="J125" s="377">
        <v>3.8630224046637125E-3</v>
      </c>
      <c r="K125" s="377">
        <v>3.8630224046637125E-3</v>
      </c>
      <c r="L125" s="377">
        <v>7.9525704720512094</v>
      </c>
      <c r="M125" s="377">
        <v>7.9525704720512094</v>
      </c>
      <c r="N125" s="377">
        <v>0.42943830198818994</v>
      </c>
      <c r="O125" s="377">
        <v>0.29480997016733551</v>
      </c>
      <c r="P125" s="377">
        <v>0.29480997016733551</v>
      </c>
      <c r="Q125" s="377">
        <v>1.5514891942331667E-2</v>
      </c>
      <c r="R125" s="377">
        <v>2.9336110775840203E-2</v>
      </c>
      <c r="S125" s="377">
        <v>2.9336110775840203E-2</v>
      </c>
      <c r="T125" s="377">
        <v>1.3820086406479224E-3</v>
      </c>
      <c r="U125" s="377">
        <v>1</v>
      </c>
      <c r="V125" s="377">
        <v>1</v>
      </c>
      <c r="W125" s="377">
        <v>1</v>
      </c>
      <c r="X125" s="377">
        <v>8.8108139141671912E-2</v>
      </c>
      <c r="Y125" s="377">
        <v>8.8108139141671912E-2</v>
      </c>
      <c r="Z125" s="377">
        <v>4.1515702550087392E-3</v>
      </c>
      <c r="AA125" s="377">
        <v>2.0275210557300547E-3</v>
      </c>
      <c r="AB125" s="377">
        <v>2.0275210557300547E-3</v>
      </c>
      <c r="AC125" s="377">
        <v>2.0275210557300547E-3</v>
      </c>
    </row>
    <row r="126" spans="1:29" x14ac:dyDescent="0.25">
      <c r="A126" s="376">
        <v>0.55500000000000038</v>
      </c>
      <c r="C126" s="377">
        <v>0.24733477537397033</v>
      </c>
      <c r="D126" s="377">
        <v>0.24733477537397033</v>
      </c>
      <c r="E126" s="377">
        <v>0.24733477537397033</v>
      </c>
      <c r="F126" s="377">
        <v>2.8993244823724815E-7</v>
      </c>
      <c r="G126" s="377">
        <v>2.8993244823724815E-7</v>
      </c>
      <c r="H126" s="377">
        <v>2.8993244823724815E-7</v>
      </c>
      <c r="I126" s="377">
        <v>3.9943339105868751E-3</v>
      </c>
      <c r="J126" s="377">
        <v>3.9943339105868751E-3</v>
      </c>
      <c r="K126" s="377">
        <v>3.9943339105868751E-3</v>
      </c>
      <c r="L126" s="377">
        <v>8.0967875312675019</v>
      </c>
      <c r="M126" s="377">
        <v>8.0967875312675019</v>
      </c>
      <c r="N126" s="377">
        <v>0.43970048430804126</v>
      </c>
      <c r="O126" s="377">
        <v>0.30134976578007744</v>
      </c>
      <c r="P126" s="377">
        <v>0.30134976578007744</v>
      </c>
      <c r="Q126" s="377">
        <v>1.5933976374322565E-2</v>
      </c>
      <c r="R126" s="377">
        <v>3.0404979221351134E-2</v>
      </c>
      <c r="S126" s="377">
        <v>3.0404979221351134E-2</v>
      </c>
      <c r="T126" s="377">
        <v>1.4443260236745718E-3</v>
      </c>
      <c r="U126" s="377">
        <v>1</v>
      </c>
      <c r="V126" s="377">
        <v>1</v>
      </c>
      <c r="W126" s="377">
        <v>1</v>
      </c>
      <c r="X126" s="377">
        <v>9.1317672391608429E-2</v>
      </c>
      <c r="Y126" s="377">
        <v>9.1317672391608429E-2</v>
      </c>
      <c r="Z126" s="377">
        <v>4.3387704453298368E-3</v>
      </c>
      <c r="AA126" s="377">
        <v>2.0880222431353232E-3</v>
      </c>
      <c r="AB126" s="377">
        <v>2.0880222431353232E-3</v>
      </c>
      <c r="AC126" s="377">
        <v>2.0880222431353232E-3</v>
      </c>
    </row>
    <row r="127" spans="1:29" x14ac:dyDescent="0.25">
      <c r="A127" s="376">
        <v>0.56000000000000039</v>
      </c>
      <c r="C127" s="377">
        <v>0.25204803786604074</v>
      </c>
      <c r="D127" s="377">
        <v>0.25204803786604074</v>
      </c>
      <c r="E127" s="377">
        <v>0.25204803786604074</v>
      </c>
      <c r="F127" s="377">
        <v>2.9766548353953544E-7</v>
      </c>
      <c r="G127" s="377">
        <v>2.9766548353953544E-7</v>
      </c>
      <c r="H127" s="377">
        <v>2.9766548353953544E-7</v>
      </c>
      <c r="I127" s="377">
        <v>4.1214290316136468E-3</v>
      </c>
      <c r="J127" s="377">
        <v>4.1214290316136468E-3</v>
      </c>
      <c r="K127" s="377">
        <v>4.1214290316136468E-3</v>
      </c>
      <c r="L127" s="377">
        <v>8.261243093607801</v>
      </c>
      <c r="M127" s="377">
        <v>8.261243093607801</v>
      </c>
      <c r="N127" s="377">
        <v>0.44977484048092997</v>
      </c>
      <c r="O127" s="377">
        <v>0.30846999534236696</v>
      </c>
      <c r="P127" s="377">
        <v>0.30846999534236696</v>
      </c>
      <c r="Q127" s="377">
        <v>1.6358071581481747E-2</v>
      </c>
      <c r="R127" s="377">
        <v>3.1666726430361232E-2</v>
      </c>
      <c r="S127" s="377">
        <v>3.1666726430361232E-2</v>
      </c>
      <c r="T127" s="377">
        <v>1.5096555345326431E-3</v>
      </c>
      <c r="U127" s="377">
        <v>1</v>
      </c>
      <c r="V127" s="377">
        <v>1</v>
      </c>
      <c r="W127" s="377">
        <v>1</v>
      </c>
      <c r="X127" s="377">
        <v>9.5106306177924024E-2</v>
      </c>
      <c r="Y127" s="377">
        <v>9.5106306177924024E-2</v>
      </c>
      <c r="Z127" s="377">
        <v>4.5350188263963776E-3</v>
      </c>
      <c r="AA127" s="377">
        <v>2.1461920229470196E-3</v>
      </c>
      <c r="AB127" s="377">
        <v>2.1461920229470196E-3</v>
      </c>
      <c r="AC127" s="377">
        <v>2.1461920229470196E-3</v>
      </c>
    </row>
    <row r="128" spans="1:29" x14ac:dyDescent="0.25">
      <c r="A128" s="376">
        <v>0.56500000000000039</v>
      </c>
      <c r="C128" s="377">
        <v>0.25663969040332368</v>
      </c>
      <c r="D128" s="377">
        <v>0.25663969040332368</v>
      </c>
      <c r="E128" s="377">
        <v>0.25663969040332368</v>
      </c>
      <c r="F128" s="377">
        <v>3.0610737623246749E-7</v>
      </c>
      <c r="G128" s="377">
        <v>3.0610737623246749E-7</v>
      </c>
      <c r="H128" s="377">
        <v>3.0610737623246749E-7</v>
      </c>
      <c r="I128" s="377">
        <v>4.2534867212989944E-3</v>
      </c>
      <c r="J128" s="377">
        <v>4.2534867212989944E-3</v>
      </c>
      <c r="K128" s="377">
        <v>4.2534867212989944E-3</v>
      </c>
      <c r="L128" s="377">
        <v>8.4159203505097739</v>
      </c>
      <c r="M128" s="377">
        <v>8.4159203505097739</v>
      </c>
      <c r="N128" s="377">
        <v>0.46123326383022617</v>
      </c>
      <c r="O128" s="377">
        <v>0.31512019445214712</v>
      </c>
      <c r="P128" s="377">
        <v>0.31512019445214712</v>
      </c>
      <c r="Q128" s="377">
        <v>1.674680876712125E-2</v>
      </c>
      <c r="R128" s="377">
        <v>3.2887980494908271E-2</v>
      </c>
      <c r="S128" s="377">
        <v>3.2887980494908271E-2</v>
      </c>
      <c r="T128" s="377">
        <v>1.573631165206835E-3</v>
      </c>
      <c r="U128" s="377">
        <v>1</v>
      </c>
      <c r="V128" s="377">
        <v>1</v>
      </c>
      <c r="W128" s="377">
        <v>1</v>
      </c>
      <c r="X128" s="377">
        <v>9.8773285568734798E-2</v>
      </c>
      <c r="Y128" s="377">
        <v>9.8773285568734798E-2</v>
      </c>
      <c r="Z128" s="377">
        <v>4.7272000014107387E-3</v>
      </c>
      <c r="AA128" s="377">
        <v>2.2033077634074126E-3</v>
      </c>
      <c r="AB128" s="377">
        <v>2.2033077634074126E-3</v>
      </c>
      <c r="AC128" s="377">
        <v>2.2033077634074126E-3</v>
      </c>
    </row>
    <row r="129" spans="1:29" x14ac:dyDescent="0.25">
      <c r="A129" s="376">
        <v>0.5700000000000004</v>
      </c>
      <c r="C129" s="377">
        <v>0.26098242964731821</v>
      </c>
      <c r="D129" s="377">
        <v>0.26098242964731821</v>
      </c>
      <c r="E129" s="377">
        <v>0.26098242964731821</v>
      </c>
      <c r="F129" s="377">
        <v>3.154203810651803E-7</v>
      </c>
      <c r="G129" s="377">
        <v>3.154203810651803E-7</v>
      </c>
      <c r="H129" s="377">
        <v>3.154203810651803E-7</v>
      </c>
      <c r="I129" s="377">
        <v>4.3865610888047715E-3</v>
      </c>
      <c r="J129" s="377">
        <v>4.3865610888047715E-3</v>
      </c>
      <c r="K129" s="377">
        <v>4.3865610888047715E-3</v>
      </c>
      <c r="L129" s="377">
        <v>8.5864229487841346</v>
      </c>
      <c r="M129" s="377">
        <v>8.5864229487841346</v>
      </c>
      <c r="N129" s="377">
        <v>0.47242305133858992</v>
      </c>
      <c r="O129" s="377">
        <v>0.32171106224717622</v>
      </c>
      <c r="P129" s="377">
        <v>0.32171106224717622</v>
      </c>
      <c r="Q129" s="377">
        <v>1.7170712199247103E-2</v>
      </c>
      <c r="R129" s="377">
        <v>3.4169071962284588E-2</v>
      </c>
      <c r="S129" s="377">
        <v>3.4169071962284588E-2</v>
      </c>
      <c r="T129" s="377">
        <v>1.639937120200597E-3</v>
      </c>
      <c r="U129" s="377">
        <v>1</v>
      </c>
      <c r="V129" s="377">
        <v>1</v>
      </c>
      <c r="W129" s="377">
        <v>1</v>
      </c>
      <c r="X129" s="377">
        <v>0.10261986492535226</v>
      </c>
      <c r="Y129" s="377">
        <v>0.10261986492535226</v>
      </c>
      <c r="Z129" s="377">
        <v>4.9263812232704998E-3</v>
      </c>
      <c r="AA129" s="377">
        <v>2.2699193533381582E-3</v>
      </c>
      <c r="AB129" s="377">
        <v>2.2699193533381582E-3</v>
      </c>
      <c r="AC129" s="377">
        <v>2.2699193533381582E-3</v>
      </c>
    </row>
    <row r="130" spans="1:29" x14ac:dyDescent="0.25">
      <c r="A130" s="376">
        <v>0.5750000000000004</v>
      </c>
      <c r="C130" s="377">
        <v>0.2662193161367632</v>
      </c>
      <c r="D130" s="377">
        <v>0.2662193161367632</v>
      </c>
      <c r="E130" s="377">
        <v>0.2662193161367632</v>
      </c>
      <c r="F130" s="377">
        <v>3.2413162592140498E-7</v>
      </c>
      <c r="G130" s="377">
        <v>3.2413162592140498E-7</v>
      </c>
      <c r="H130" s="377">
        <v>3.2413162592140498E-7</v>
      </c>
      <c r="I130" s="377">
        <v>4.5292288763019517E-3</v>
      </c>
      <c r="J130" s="377">
        <v>4.5292288763019517E-3</v>
      </c>
      <c r="K130" s="377">
        <v>4.5292288763019517E-3</v>
      </c>
      <c r="L130" s="377">
        <v>8.7466244220529781</v>
      </c>
      <c r="M130" s="377">
        <v>8.7466244220529781</v>
      </c>
      <c r="N130" s="377">
        <v>0.48410479854548522</v>
      </c>
      <c r="O130" s="377">
        <v>0.32873250233449763</v>
      </c>
      <c r="P130" s="377">
        <v>0.32873250233449763</v>
      </c>
      <c r="Q130" s="377">
        <v>1.7628873057292715E-2</v>
      </c>
      <c r="R130" s="377">
        <v>3.5589383492937325E-2</v>
      </c>
      <c r="S130" s="377">
        <v>3.5589383492937325E-2</v>
      </c>
      <c r="T130" s="377">
        <v>1.7069109297859232E-3</v>
      </c>
      <c r="U130" s="377">
        <v>1</v>
      </c>
      <c r="V130" s="377">
        <v>1</v>
      </c>
      <c r="W130" s="377">
        <v>1</v>
      </c>
      <c r="X130" s="377">
        <v>0.10688438000288518</v>
      </c>
      <c r="Y130" s="377">
        <v>0.10688438000288518</v>
      </c>
      <c r="Z130" s="377">
        <v>5.127568466822721E-3</v>
      </c>
      <c r="AA130" s="377">
        <v>2.337128430800518E-3</v>
      </c>
      <c r="AB130" s="377">
        <v>2.337128430800518E-3</v>
      </c>
      <c r="AC130" s="377">
        <v>2.337128430800518E-3</v>
      </c>
    </row>
    <row r="131" spans="1:29" x14ac:dyDescent="0.25">
      <c r="A131" s="376">
        <v>0.5800000000000004</v>
      </c>
      <c r="C131" s="377">
        <v>0.27071323148839949</v>
      </c>
      <c r="D131" s="377">
        <v>0.27071323148839949</v>
      </c>
      <c r="E131" s="377">
        <v>0.27071323148839949</v>
      </c>
      <c r="F131" s="377">
        <v>3.3433724712455872E-7</v>
      </c>
      <c r="G131" s="377">
        <v>3.3433724712455872E-7</v>
      </c>
      <c r="H131" s="377">
        <v>3.3433724712455872E-7</v>
      </c>
      <c r="I131" s="377">
        <v>4.6870356168250875E-3</v>
      </c>
      <c r="J131" s="377">
        <v>4.6870356168250875E-3</v>
      </c>
      <c r="K131" s="377">
        <v>4.6870356168250875E-3</v>
      </c>
      <c r="L131" s="377">
        <v>8.9265870443051245</v>
      </c>
      <c r="M131" s="377">
        <v>8.9265870443051245</v>
      </c>
      <c r="N131" s="377">
        <v>0.4949007742596519</v>
      </c>
      <c r="O131" s="377">
        <v>0.3359974115346458</v>
      </c>
      <c r="P131" s="377">
        <v>0.3359974115346458</v>
      </c>
      <c r="Q131" s="377">
        <v>1.811959114473263E-2</v>
      </c>
      <c r="R131" s="377">
        <v>3.6954759220807099E-2</v>
      </c>
      <c r="S131" s="377">
        <v>3.6954759220807099E-2</v>
      </c>
      <c r="T131" s="377">
        <v>1.7820360298371472E-3</v>
      </c>
      <c r="U131" s="377">
        <v>1</v>
      </c>
      <c r="V131" s="377">
        <v>1</v>
      </c>
      <c r="W131" s="377">
        <v>1</v>
      </c>
      <c r="X131" s="377">
        <v>0.11098386628406824</v>
      </c>
      <c r="Y131" s="377">
        <v>0.11098386628406824</v>
      </c>
      <c r="Z131" s="377">
        <v>5.3532417008836557E-3</v>
      </c>
      <c r="AA131" s="377">
        <v>2.4054676156880631E-3</v>
      </c>
      <c r="AB131" s="377">
        <v>2.4054676156880631E-3</v>
      </c>
      <c r="AC131" s="377">
        <v>2.4054676156880631E-3</v>
      </c>
    </row>
    <row r="132" spans="1:29" x14ac:dyDescent="0.25">
      <c r="A132" s="376">
        <v>0.58500000000000041</v>
      </c>
      <c r="C132" s="377">
        <v>0.27493067513383246</v>
      </c>
      <c r="D132" s="377">
        <v>0.27493067513383246</v>
      </c>
      <c r="E132" s="377">
        <v>0.27493067513383246</v>
      </c>
      <c r="F132" s="377">
        <v>3.4466853653536756E-7</v>
      </c>
      <c r="G132" s="377">
        <v>3.4466853653536756E-7</v>
      </c>
      <c r="H132" s="377">
        <v>3.4466853653536756E-7</v>
      </c>
      <c r="I132" s="377">
        <v>4.8370740444872119E-3</v>
      </c>
      <c r="J132" s="377">
        <v>4.8370740444872119E-3</v>
      </c>
      <c r="K132" s="377">
        <v>4.8370740444872119E-3</v>
      </c>
      <c r="L132" s="377">
        <v>9.0904717027312838</v>
      </c>
      <c r="M132" s="377">
        <v>9.0904717027312838</v>
      </c>
      <c r="N132" s="377">
        <v>0.50808327456360269</v>
      </c>
      <c r="O132" s="377">
        <v>0.34376207264687025</v>
      </c>
      <c r="P132" s="377">
        <v>0.34376207264687025</v>
      </c>
      <c r="Q132" s="377">
        <v>1.858447783924496E-2</v>
      </c>
      <c r="R132" s="377">
        <v>3.8269565626177122E-2</v>
      </c>
      <c r="S132" s="377">
        <v>3.8269565626177122E-2</v>
      </c>
      <c r="T132" s="377">
        <v>1.861235059228643E-3</v>
      </c>
      <c r="U132" s="377">
        <v>1</v>
      </c>
      <c r="V132" s="377">
        <v>1</v>
      </c>
      <c r="W132" s="377">
        <v>1</v>
      </c>
      <c r="X132" s="377">
        <v>0.11493144338369865</v>
      </c>
      <c r="Y132" s="377">
        <v>0.11493144338369865</v>
      </c>
      <c r="Z132" s="377">
        <v>5.5911526129174723E-3</v>
      </c>
      <c r="AA132" s="377">
        <v>2.4729752627442401E-3</v>
      </c>
      <c r="AB132" s="377">
        <v>2.4729752627442401E-3</v>
      </c>
      <c r="AC132" s="377">
        <v>2.4729752627442401E-3</v>
      </c>
    </row>
    <row r="133" spans="1:29" x14ac:dyDescent="0.25">
      <c r="A133" s="376">
        <v>0.59000000000000041</v>
      </c>
      <c r="C133" s="377">
        <v>0.2800128012063608</v>
      </c>
      <c r="D133" s="377">
        <v>0.2800128012063608</v>
      </c>
      <c r="E133" s="377">
        <v>0.2800128012063608</v>
      </c>
      <c r="F133" s="377">
        <v>3.5380441855028537E-7</v>
      </c>
      <c r="G133" s="377">
        <v>3.5380441855028537E-7</v>
      </c>
      <c r="H133" s="377">
        <v>3.5380441855028537E-7</v>
      </c>
      <c r="I133" s="377">
        <v>4.9913066876769926E-3</v>
      </c>
      <c r="J133" s="377">
        <v>4.9913066876769926E-3</v>
      </c>
      <c r="K133" s="377">
        <v>4.9913066876769926E-3</v>
      </c>
      <c r="L133" s="377">
        <v>9.268188557404077</v>
      </c>
      <c r="M133" s="377">
        <v>9.268188557404077</v>
      </c>
      <c r="N133" s="377">
        <v>0.52136191870480297</v>
      </c>
      <c r="O133" s="377">
        <v>0.35222458092404363</v>
      </c>
      <c r="P133" s="377">
        <v>0.35222458092404363</v>
      </c>
      <c r="Q133" s="377">
        <v>1.9081692742548E-2</v>
      </c>
      <c r="R133" s="377">
        <v>3.9845606210659898E-2</v>
      </c>
      <c r="S133" s="377">
        <v>3.9845606210659898E-2</v>
      </c>
      <c r="T133" s="377">
        <v>1.9388861309884353E-3</v>
      </c>
      <c r="U133" s="377">
        <v>1</v>
      </c>
      <c r="V133" s="377">
        <v>1</v>
      </c>
      <c r="W133" s="377">
        <v>1</v>
      </c>
      <c r="X133" s="377">
        <v>0.11966325115286489</v>
      </c>
      <c r="Y133" s="377">
        <v>0.11966325115286489</v>
      </c>
      <c r="Z133" s="377">
        <v>5.8244132526636822E-3</v>
      </c>
      <c r="AA133" s="377">
        <v>2.5356777162922413E-3</v>
      </c>
      <c r="AB133" s="377">
        <v>2.5356777162922413E-3</v>
      </c>
      <c r="AC133" s="377">
        <v>2.5356777162922413E-3</v>
      </c>
    </row>
    <row r="134" spans="1:29" x14ac:dyDescent="0.25">
      <c r="A134" s="376">
        <v>0.59500000000000042</v>
      </c>
      <c r="C134" s="377">
        <v>0.28511341568270976</v>
      </c>
      <c r="D134" s="377">
        <v>0.28511341568270976</v>
      </c>
      <c r="E134" s="377">
        <v>0.28511341568270976</v>
      </c>
      <c r="F134" s="377">
        <v>3.6368165995843299E-7</v>
      </c>
      <c r="G134" s="377">
        <v>3.6368165995843299E-7</v>
      </c>
      <c r="H134" s="377">
        <v>3.6368165995843299E-7</v>
      </c>
      <c r="I134" s="377">
        <v>5.152342783902507E-3</v>
      </c>
      <c r="J134" s="377">
        <v>5.152342783902507E-3</v>
      </c>
      <c r="K134" s="377">
        <v>5.152342783902507E-3</v>
      </c>
      <c r="L134" s="377">
        <v>9.46197127070708</v>
      </c>
      <c r="M134" s="377">
        <v>9.46197127070708</v>
      </c>
      <c r="N134" s="377">
        <v>0.53349354578041719</v>
      </c>
      <c r="O134" s="377">
        <v>0.36010350160879767</v>
      </c>
      <c r="P134" s="377">
        <v>0.36010350160879767</v>
      </c>
      <c r="Q134" s="377">
        <v>1.9585899099402056E-2</v>
      </c>
      <c r="R134" s="377">
        <v>4.1369221508832835E-2</v>
      </c>
      <c r="S134" s="377">
        <v>4.1369221508832835E-2</v>
      </c>
      <c r="T134" s="377">
        <v>2.0197878198774748E-3</v>
      </c>
      <c r="U134" s="377">
        <v>1</v>
      </c>
      <c r="V134" s="377">
        <v>1</v>
      </c>
      <c r="W134" s="377">
        <v>1</v>
      </c>
      <c r="X134" s="377">
        <v>0.1242375575279784</v>
      </c>
      <c r="Y134" s="377">
        <v>0.1242375575279784</v>
      </c>
      <c r="Z134" s="377">
        <v>6.0674383333729513E-3</v>
      </c>
      <c r="AA134" s="377">
        <v>2.6077772276889648E-3</v>
      </c>
      <c r="AB134" s="377">
        <v>2.6077772276889648E-3</v>
      </c>
      <c r="AC134" s="377">
        <v>2.6077772276889648E-3</v>
      </c>
    </row>
    <row r="135" spans="1:29" x14ac:dyDescent="0.25">
      <c r="A135" s="376">
        <v>0.60000000000000042</v>
      </c>
      <c r="C135" s="377">
        <v>0.29062922624153115</v>
      </c>
      <c r="D135" s="377">
        <v>0.29062922624153115</v>
      </c>
      <c r="E135" s="377">
        <v>0.29062922624153115</v>
      </c>
      <c r="F135" s="377">
        <v>3.7599574485670998E-7</v>
      </c>
      <c r="G135" s="377">
        <v>3.7599574485670998E-7</v>
      </c>
      <c r="H135" s="377">
        <v>3.7599574485670998E-7</v>
      </c>
      <c r="I135" s="377">
        <v>5.304006371854097E-3</v>
      </c>
      <c r="J135" s="377">
        <v>5.304006371854097E-3</v>
      </c>
      <c r="K135" s="377">
        <v>5.304006371854097E-3</v>
      </c>
      <c r="L135" s="377">
        <v>9.6703047027515421</v>
      </c>
      <c r="M135" s="377">
        <v>9.6703047027515421</v>
      </c>
      <c r="N135" s="377">
        <v>0.54658841604872732</v>
      </c>
      <c r="O135" s="377">
        <v>0.36763413196675421</v>
      </c>
      <c r="P135" s="377">
        <v>0.36763413196675421</v>
      </c>
      <c r="Q135" s="377">
        <v>2.0080741025517001E-2</v>
      </c>
      <c r="R135" s="377">
        <v>4.3031536628517643E-2</v>
      </c>
      <c r="S135" s="377">
        <v>4.3031536628517643E-2</v>
      </c>
      <c r="T135" s="377">
        <v>2.1016213242263855E-3</v>
      </c>
      <c r="U135" s="377">
        <v>1</v>
      </c>
      <c r="V135" s="377">
        <v>1</v>
      </c>
      <c r="W135" s="377">
        <v>1</v>
      </c>
      <c r="X135" s="377">
        <v>0.12922816297197734</v>
      </c>
      <c r="Y135" s="377">
        <v>0.12922816297197734</v>
      </c>
      <c r="Z135" s="377">
        <v>6.3132622558759594E-3</v>
      </c>
      <c r="AA135" s="377">
        <v>2.6809558102556703E-3</v>
      </c>
      <c r="AB135" s="377">
        <v>2.6809558102556703E-3</v>
      </c>
      <c r="AC135" s="377">
        <v>2.6809558102556703E-3</v>
      </c>
    </row>
    <row r="136" spans="1:29" x14ac:dyDescent="0.25">
      <c r="A136" s="376">
        <v>0.60500000000000043</v>
      </c>
      <c r="C136" s="377">
        <v>0.29562185887124931</v>
      </c>
      <c r="D136" s="377">
        <v>0.29562185887124931</v>
      </c>
      <c r="E136" s="377">
        <v>0.29562185887124931</v>
      </c>
      <c r="F136" s="377">
        <v>3.8642199433704491E-7</v>
      </c>
      <c r="G136" s="377">
        <v>3.8642199433704491E-7</v>
      </c>
      <c r="H136" s="377">
        <v>3.8642199433704491E-7</v>
      </c>
      <c r="I136" s="377">
        <v>5.4619643443340653E-3</v>
      </c>
      <c r="J136" s="377">
        <v>5.4619643443340653E-3</v>
      </c>
      <c r="K136" s="377">
        <v>5.4619643443340653E-3</v>
      </c>
      <c r="L136" s="377">
        <v>9.8509396191726264</v>
      </c>
      <c r="M136" s="377">
        <v>9.8509396191726264</v>
      </c>
      <c r="N136" s="377">
        <v>0.56000278580792628</v>
      </c>
      <c r="O136" s="377">
        <v>0.37608810109874385</v>
      </c>
      <c r="P136" s="377">
        <v>0.37608810109874385</v>
      </c>
      <c r="Q136" s="377">
        <v>2.0571234135754825E-2</v>
      </c>
      <c r="R136" s="377">
        <v>4.4713558885595944E-2</v>
      </c>
      <c r="S136" s="377">
        <v>4.4713558885595944E-2</v>
      </c>
      <c r="T136" s="377">
        <v>2.1845834136861486E-3</v>
      </c>
      <c r="U136" s="377">
        <v>1</v>
      </c>
      <c r="V136" s="377">
        <v>1</v>
      </c>
      <c r="W136" s="377">
        <v>1</v>
      </c>
      <c r="X136" s="377">
        <v>0.13427781063401109</v>
      </c>
      <c r="Y136" s="377">
        <v>0.13427781063401109</v>
      </c>
      <c r="Z136" s="377">
        <v>6.5624760957264158E-3</v>
      </c>
      <c r="AA136" s="377">
        <v>2.7618509358889954E-3</v>
      </c>
      <c r="AB136" s="377">
        <v>2.7618509358889954E-3</v>
      </c>
      <c r="AC136" s="377">
        <v>2.7618509358889954E-3</v>
      </c>
    </row>
    <row r="137" spans="1:29" x14ac:dyDescent="0.25">
      <c r="A137" s="376">
        <v>0.61000000000000043</v>
      </c>
      <c r="C137" s="377">
        <v>0.3008713026178601</v>
      </c>
      <c r="D137" s="377">
        <v>0.3008713026178601</v>
      </c>
      <c r="E137" s="377">
        <v>0.3008713026178601</v>
      </c>
      <c r="F137" s="377">
        <v>3.9824772099507556E-7</v>
      </c>
      <c r="G137" s="377">
        <v>3.9824772099507556E-7</v>
      </c>
      <c r="H137" s="377">
        <v>3.9824772099507556E-7</v>
      </c>
      <c r="I137" s="377">
        <v>5.6443245461036016E-3</v>
      </c>
      <c r="J137" s="377">
        <v>5.6443245461036016E-3</v>
      </c>
      <c r="K137" s="377">
        <v>5.6443245461036016E-3</v>
      </c>
      <c r="L137" s="377">
        <v>10.071169127834827</v>
      </c>
      <c r="M137" s="377">
        <v>10.071169127834827</v>
      </c>
      <c r="N137" s="377">
        <v>0.57524820229985341</v>
      </c>
      <c r="O137" s="377">
        <v>0.38514486149834537</v>
      </c>
      <c r="P137" s="377">
        <v>0.38514486149834537</v>
      </c>
      <c r="Q137" s="377">
        <v>2.1180245911485391E-2</v>
      </c>
      <c r="R137" s="377">
        <v>4.6453386805907611E-2</v>
      </c>
      <c r="S137" s="377">
        <v>4.6453386805907611E-2</v>
      </c>
      <c r="T137" s="377">
        <v>2.2785078947704898E-3</v>
      </c>
      <c r="U137" s="377">
        <v>1</v>
      </c>
      <c r="V137" s="377">
        <v>1</v>
      </c>
      <c r="W137" s="377">
        <v>1</v>
      </c>
      <c r="X137" s="377">
        <v>0.13950086861714592</v>
      </c>
      <c r="Y137" s="377">
        <v>0.13950086861714592</v>
      </c>
      <c r="Z137" s="377">
        <v>6.8446200325068731E-3</v>
      </c>
      <c r="AA137" s="377">
        <v>2.8365699483612048E-3</v>
      </c>
      <c r="AB137" s="377">
        <v>2.8365699483612048E-3</v>
      </c>
      <c r="AC137" s="377">
        <v>2.8365699483612048E-3</v>
      </c>
    </row>
    <row r="138" spans="1:29" x14ac:dyDescent="0.25">
      <c r="A138" s="376">
        <v>0.61500000000000044</v>
      </c>
      <c r="C138" s="377">
        <v>0.30654315752197192</v>
      </c>
      <c r="D138" s="377">
        <v>0.30654315752197192</v>
      </c>
      <c r="E138" s="377">
        <v>0.30654315752197192</v>
      </c>
      <c r="F138" s="377">
        <v>4.1046636913932014E-7</v>
      </c>
      <c r="G138" s="377">
        <v>4.1046636913932014E-7</v>
      </c>
      <c r="H138" s="377">
        <v>4.1046636913932014E-7</v>
      </c>
      <c r="I138" s="377">
        <v>5.826063932351278E-3</v>
      </c>
      <c r="J138" s="377">
        <v>5.826063932351278E-3</v>
      </c>
      <c r="K138" s="377">
        <v>5.826063932351278E-3</v>
      </c>
      <c r="L138" s="377">
        <v>10.25150249809354</v>
      </c>
      <c r="M138" s="377">
        <v>10.25150249809354</v>
      </c>
      <c r="N138" s="377">
        <v>0.59120685319050481</v>
      </c>
      <c r="O138" s="377">
        <v>0.39495017543782129</v>
      </c>
      <c r="P138" s="377">
        <v>0.39495017543782129</v>
      </c>
      <c r="Q138" s="377">
        <v>2.1727127715399051E-2</v>
      </c>
      <c r="R138" s="377">
        <v>4.8098620594862133E-2</v>
      </c>
      <c r="S138" s="377">
        <v>4.8098620594862133E-2</v>
      </c>
      <c r="T138" s="377">
        <v>2.3654716488023435E-3</v>
      </c>
      <c r="U138" s="377">
        <v>1</v>
      </c>
      <c r="V138" s="377">
        <v>1</v>
      </c>
      <c r="W138" s="377">
        <v>1</v>
      </c>
      <c r="X138" s="377">
        <v>0.14443982852106607</v>
      </c>
      <c r="Y138" s="377">
        <v>0.14443982852106607</v>
      </c>
      <c r="Z138" s="377">
        <v>7.1058539878106662E-3</v>
      </c>
      <c r="AA138" s="377">
        <v>2.919267371550939E-3</v>
      </c>
      <c r="AB138" s="377">
        <v>2.919267371550939E-3</v>
      </c>
      <c r="AC138" s="377">
        <v>2.919267371550939E-3</v>
      </c>
    </row>
    <row r="139" spans="1:29" x14ac:dyDescent="0.25">
      <c r="A139" s="376">
        <v>0.62000000000000044</v>
      </c>
      <c r="C139" s="377">
        <v>0.31217784181909197</v>
      </c>
      <c r="D139" s="377">
        <v>0.31217784181909197</v>
      </c>
      <c r="E139" s="377">
        <v>0.31217784181909197</v>
      </c>
      <c r="F139" s="377">
        <v>4.2289429978219641E-7</v>
      </c>
      <c r="G139" s="377">
        <v>4.2289429978219641E-7</v>
      </c>
      <c r="H139" s="377">
        <v>4.2289429978219641E-7</v>
      </c>
      <c r="I139" s="377">
        <v>6.0118554539181053E-3</v>
      </c>
      <c r="J139" s="377">
        <v>6.0118554539181053E-3</v>
      </c>
      <c r="K139" s="377">
        <v>6.0118554539181053E-3</v>
      </c>
      <c r="L139" s="377">
        <v>10.455245731342858</v>
      </c>
      <c r="M139" s="377">
        <v>10.455245731342858</v>
      </c>
      <c r="N139" s="377">
        <v>0.60532707405159847</v>
      </c>
      <c r="O139" s="377">
        <v>0.40430536944871037</v>
      </c>
      <c r="P139" s="377">
        <v>0.40430536944871037</v>
      </c>
      <c r="Q139" s="377">
        <v>2.2299434438755185E-2</v>
      </c>
      <c r="R139" s="377">
        <v>5.0209593287879009E-2</v>
      </c>
      <c r="S139" s="377">
        <v>5.0209593287879009E-2</v>
      </c>
      <c r="T139" s="377">
        <v>2.4680468735543779E-3</v>
      </c>
      <c r="U139" s="377">
        <v>1</v>
      </c>
      <c r="V139" s="377">
        <v>1</v>
      </c>
      <c r="W139" s="377">
        <v>1</v>
      </c>
      <c r="X139" s="377">
        <v>0.15077675480157829</v>
      </c>
      <c r="Y139" s="377">
        <v>0.15077675480157829</v>
      </c>
      <c r="Z139" s="377">
        <v>7.4139834504705843E-3</v>
      </c>
      <c r="AA139" s="377">
        <v>3.0058834586332551E-3</v>
      </c>
      <c r="AB139" s="377">
        <v>3.0058834586332551E-3</v>
      </c>
      <c r="AC139" s="377">
        <v>3.0058834586332551E-3</v>
      </c>
    </row>
    <row r="140" spans="1:29" x14ac:dyDescent="0.25">
      <c r="A140" s="376">
        <v>0.62500000000000044</v>
      </c>
      <c r="C140" s="377">
        <v>0.31804550756305144</v>
      </c>
      <c r="D140" s="377">
        <v>0.31804550756305144</v>
      </c>
      <c r="E140" s="377">
        <v>0.31804550756305144</v>
      </c>
      <c r="F140" s="377">
        <v>4.350958032635444E-7</v>
      </c>
      <c r="G140" s="377">
        <v>4.350958032635444E-7</v>
      </c>
      <c r="H140" s="377">
        <v>4.350958032635444E-7</v>
      </c>
      <c r="I140" s="377">
        <v>6.2231346048687288E-3</v>
      </c>
      <c r="J140" s="377">
        <v>6.2231346048687288E-3</v>
      </c>
      <c r="K140" s="377">
        <v>6.2231346048687288E-3</v>
      </c>
      <c r="L140" s="377">
        <v>10.645229935470692</v>
      </c>
      <c r="M140" s="377">
        <v>10.645229935470692</v>
      </c>
      <c r="N140" s="377">
        <v>0.62041551972380105</v>
      </c>
      <c r="O140" s="377">
        <v>0.41348806013533296</v>
      </c>
      <c r="P140" s="377">
        <v>0.41348806013533296</v>
      </c>
      <c r="Q140" s="377">
        <v>2.2882332901576815E-2</v>
      </c>
      <c r="R140" s="377">
        <v>5.2156699428929455E-2</v>
      </c>
      <c r="S140" s="377">
        <v>5.2156699428929455E-2</v>
      </c>
      <c r="T140" s="377">
        <v>2.5622996887356975E-3</v>
      </c>
      <c r="U140" s="377">
        <v>1</v>
      </c>
      <c r="V140" s="377">
        <v>1</v>
      </c>
      <c r="W140" s="377">
        <v>1</v>
      </c>
      <c r="X140" s="377">
        <v>0.15662159812234794</v>
      </c>
      <c r="Y140" s="377">
        <v>0.15662159812234794</v>
      </c>
      <c r="Z140" s="377">
        <v>7.6971125185360274E-3</v>
      </c>
      <c r="AA140" s="377">
        <v>3.0875527774372308E-3</v>
      </c>
      <c r="AB140" s="377">
        <v>3.0875527774372308E-3</v>
      </c>
      <c r="AC140" s="377">
        <v>3.0875527774372308E-3</v>
      </c>
    </row>
    <row r="141" spans="1:29" x14ac:dyDescent="0.25">
      <c r="A141" s="376">
        <v>0.63000000000000045</v>
      </c>
      <c r="C141" s="377">
        <v>0.32410324201727075</v>
      </c>
      <c r="D141" s="377">
        <v>0.32410324201727075</v>
      </c>
      <c r="E141" s="377">
        <v>0.32410324201727075</v>
      </c>
      <c r="F141" s="377">
        <v>4.4865466566445406E-7</v>
      </c>
      <c r="G141" s="377">
        <v>4.4865466566445406E-7</v>
      </c>
      <c r="H141" s="377">
        <v>4.4865466566445406E-7</v>
      </c>
      <c r="I141" s="377">
        <v>6.4403587250773317E-3</v>
      </c>
      <c r="J141" s="377">
        <v>6.4403587250773317E-3</v>
      </c>
      <c r="K141" s="377">
        <v>6.4403587250773317E-3</v>
      </c>
      <c r="L141" s="377">
        <v>10.829620411493115</v>
      </c>
      <c r="M141" s="377">
        <v>10.829620411493115</v>
      </c>
      <c r="N141" s="377">
        <v>0.63643893467762935</v>
      </c>
      <c r="O141" s="377">
        <v>0.42201232669395611</v>
      </c>
      <c r="P141" s="377">
        <v>0.42201232669395611</v>
      </c>
      <c r="Q141" s="377">
        <v>2.3539251891685452E-2</v>
      </c>
      <c r="R141" s="377">
        <v>5.4267962427481921E-2</v>
      </c>
      <c r="S141" s="377">
        <v>5.4267962427481921E-2</v>
      </c>
      <c r="T141" s="377">
        <v>2.6853875201893868E-3</v>
      </c>
      <c r="U141" s="377">
        <v>1</v>
      </c>
      <c r="V141" s="377">
        <v>1</v>
      </c>
      <c r="W141" s="377">
        <v>1</v>
      </c>
      <c r="X141" s="377">
        <v>0.16295902251054944</v>
      </c>
      <c r="Y141" s="377">
        <v>0.16295902251054944</v>
      </c>
      <c r="Z141" s="377">
        <v>8.0668594374668119E-3</v>
      </c>
      <c r="AA141" s="377">
        <v>3.1707523479363982E-3</v>
      </c>
      <c r="AB141" s="377">
        <v>3.1707523479363982E-3</v>
      </c>
      <c r="AC141" s="377">
        <v>3.1707523479363982E-3</v>
      </c>
    </row>
    <row r="142" spans="1:29" x14ac:dyDescent="0.25">
      <c r="A142" s="376">
        <v>0.63500000000000045</v>
      </c>
      <c r="C142" s="377">
        <v>0.33039597274925425</v>
      </c>
      <c r="D142" s="377">
        <v>0.33039597274925425</v>
      </c>
      <c r="E142" s="377">
        <v>0.33039597274925425</v>
      </c>
      <c r="F142" s="377">
        <v>4.6273670386709569E-7</v>
      </c>
      <c r="G142" s="377">
        <v>4.6273670386709569E-7</v>
      </c>
      <c r="H142" s="377">
        <v>4.6273670386709569E-7</v>
      </c>
      <c r="I142" s="377">
        <v>6.6680042338490876E-3</v>
      </c>
      <c r="J142" s="377">
        <v>6.6680042338490876E-3</v>
      </c>
      <c r="K142" s="377">
        <v>6.6680042338490876E-3</v>
      </c>
      <c r="L142" s="377">
        <v>11.036266621956049</v>
      </c>
      <c r="M142" s="377">
        <v>11.036266621956049</v>
      </c>
      <c r="N142" s="377">
        <v>0.65374264695262885</v>
      </c>
      <c r="O142" s="377">
        <v>0.43128812618437468</v>
      </c>
      <c r="P142" s="377">
        <v>0.43128812618437468</v>
      </c>
      <c r="Q142" s="377">
        <v>2.4118967817150096E-2</v>
      </c>
      <c r="R142" s="377">
        <v>5.6251215995619067E-2</v>
      </c>
      <c r="S142" s="377">
        <v>5.6251215995619067E-2</v>
      </c>
      <c r="T142" s="377">
        <v>2.7901872171498341E-3</v>
      </c>
      <c r="U142" s="377">
        <v>1</v>
      </c>
      <c r="V142" s="377">
        <v>1</v>
      </c>
      <c r="W142" s="377">
        <v>1</v>
      </c>
      <c r="X142" s="377">
        <v>0.16891202126966193</v>
      </c>
      <c r="Y142" s="377">
        <v>0.16891202126966193</v>
      </c>
      <c r="Z142" s="377">
        <v>8.3816696057932693E-3</v>
      </c>
      <c r="AA142" s="377">
        <v>3.254464149099222E-3</v>
      </c>
      <c r="AB142" s="377">
        <v>3.254464149099222E-3</v>
      </c>
      <c r="AC142" s="377">
        <v>3.254464149099222E-3</v>
      </c>
    </row>
    <row r="143" spans="1:29" x14ac:dyDescent="0.25">
      <c r="A143" s="376">
        <v>0.64000000000000046</v>
      </c>
      <c r="C143" s="377">
        <v>0.33679538645262036</v>
      </c>
      <c r="D143" s="377">
        <v>0.33679538645262036</v>
      </c>
      <c r="E143" s="377">
        <v>0.33679538645262036</v>
      </c>
      <c r="F143" s="377">
        <v>4.7643756881022922E-7</v>
      </c>
      <c r="G143" s="377">
        <v>4.7643756881022922E-7</v>
      </c>
      <c r="H143" s="377">
        <v>4.7643756881022922E-7</v>
      </c>
      <c r="I143" s="377">
        <v>6.8804010338119354E-3</v>
      </c>
      <c r="J143" s="377">
        <v>6.8804010338119354E-3</v>
      </c>
      <c r="K143" s="377">
        <v>6.8804010338119354E-3</v>
      </c>
      <c r="L143" s="377">
        <v>11.25579445718286</v>
      </c>
      <c r="M143" s="377">
        <v>11.25579445718286</v>
      </c>
      <c r="N143" s="377">
        <v>0.67014224478397577</v>
      </c>
      <c r="O143" s="377">
        <v>0.44055244222841761</v>
      </c>
      <c r="P143" s="377">
        <v>0.44055244222841761</v>
      </c>
      <c r="Q143" s="377">
        <v>2.4786686575598304E-2</v>
      </c>
      <c r="R143" s="377">
        <v>5.8593128550038433E-2</v>
      </c>
      <c r="S143" s="377">
        <v>5.8593128550038433E-2</v>
      </c>
      <c r="T143" s="377">
        <v>2.9043441918734964E-3</v>
      </c>
      <c r="U143" s="377">
        <v>1</v>
      </c>
      <c r="V143" s="377">
        <v>1</v>
      </c>
      <c r="W143" s="377">
        <v>1</v>
      </c>
      <c r="X143" s="377">
        <v>0.17594136189917015</v>
      </c>
      <c r="Y143" s="377">
        <v>0.17594136189917015</v>
      </c>
      <c r="Z143" s="377">
        <v>8.7245877662104915E-3</v>
      </c>
      <c r="AA143" s="377">
        <v>3.3424648393101351E-3</v>
      </c>
      <c r="AB143" s="377">
        <v>3.3424648393101351E-3</v>
      </c>
      <c r="AC143" s="377">
        <v>3.3424648393101351E-3</v>
      </c>
    </row>
    <row r="144" spans="1:29" x14ac:dyDescent="0.25">
      <c r="A144" s="376">
        <v>0.64500000000000046</v>
      </c>
      <c r="C144" s="377">
        <v>0.34308018436033327</v>
      </c>
      <c r="D144" s="377">
        <v>0.34308018436033327</v>
      </c>
      <c r="E144" s="377">
        <v>0.34308018436033327</v>
      </c>
      <c r="F144" s="377">
        <v>4.9016704352425915E-7</v>
      </c>
      <c r="G144" s="377">
        <v>4.9016704352425915E-7</v>
      </c>
      <c r="H144" s="377">
        <v>4.9016704352425915E-7</v>
      </c>
      <c r="I144" s="377">
        <v>7.111145861708669E-3</v>
      </c>
      <c r="J144" s="377">
        <v>7.111145861708669E-3</v>
      </c>
      <c r="K144" s="377">
        <v>7.111145861708669E-3</v>
      </c>
      <c r="L144" s="377">
        <v>11.499170021396509</v>
      </c>
      <c r="M144" s="377">
        <v>11.499170021396509</v>
      </c>
      <c r="N144" s="377">
        <v>0.68707836829737889</v>
      </c>
      <c r="O144" s="377">
        <v>0.44986944001660195</v>
      </c>
      <c r="P144" s="377">
        <v>0.44986944001660195</v>
      </c>
      <c r="Q144" s="377">
        <v>2.5513188482143064E-2</v>
      </c>
      <c r="R144" s="377">
        <v>6.0645207809011947E-2</v>
      </c>
      <c r="S144" s="377">
        <v>6.0645207809011947E-2</v>
      </c>
      <c r="T144" s="377">
        <v>3.0196061713329767E-3</v>
      </c>
      <c r="U144" s="377">
        <v>1</v>
      </c>
      <c r="V144" s="377">
        <v>1</v>
      </c>
      <c r="W144" s="377">
        <v>1</v>
      </c>
      <c r="X144" s="377">
        <v>0.18210056031382077</v>
      </c>
      <c r="Y144" s="377">
        <v>0.18210056031382077</v>
      </c>
      <c r="Z144" s="377">
        <v>9.070824693190465E-3</v>
      </c>
      <c r="AA144" s="377">
        <v>3.4329351091512634E-3</v>
      </c>
      <c r="AB144" s="377">
        <v>3.4329351091512634E-3</v>
      </c>
      <c r="AC144" s="377">
        <v>3.4329351091512634E-3</v>
      </c>
    </row>
    <row r="145" spans="1:29" x14ac:dyDescent="0.25">
      <c r="A145" s="376">
        <v>0.65000000000000047</v>
      </c>
      <c r="C145" s="377">
        <v>0.34983045424312942</v>
      </c>
      <c r="D145" s="377">
        <v>0.34983045424312942</v>
      </c>
      <c r="E145" s="377">
        <v>0.34983045424312942</v>
      </c>
      <c r="F145" s="377">
        <v>5.052886503511416E-7</v>
      </c>
      <c r="G145" s="377">
        <v>5.052886503511416E-7</v>
      </c>
      <c r="H145" s="377">
        <v>5.052886503511416E-7</v>
      </c>
      <c r="I145" s="377">
        <v>7.333406492539659E-3</v>
      </c>
      <c r="J145" s="377">
        <v>7.333406492539659E-3</v>
      </c>
      <c r="K145" s="377">
        <v>7.333406492539659E-3</v>
      </c>
      <c r="L145" s="377">
        <v>11.71473429813144</v>
      </c>
      <c r="M145" s="377">
        <v>11.71473429813144</v>
      </c>
      <c r="N145" s="377">
        <v>0.70327704280210879</v>
      </c>
      <c r="O145" s="377">
        <v>0.45941264222734401</v>
      </c>
      <c r="P145" s="377">
        <v>0.45941264222734401</v>
      </c>
      <c r="Q145" s="377">
        <v>2.6245416217784888E-2</v>
      </c>
      <c r="R145" s="377">
        <v>6.2969195881710627E-2</v>
      </c>
      <c r="S145" s="377">
        <v>6.2969195881710627E-2</v>
      </c>
      <c r="T145" s="377">
        <v>3.1504935134666623E-3</v>
      </c>
      <c r="U145" s="377">
        <v>1</v>
      </c>
      <c r="V145" s="377">
        <v>1</v>
      </c>
      <c r="W145" s="377">
        <v>1</v>
      </c>
      <c r="X145" s="377">
        <v>0.18907565592868694</v>
      </c>
      <c r="Y145" s="377">
        <v>0.18907565592868694</v>
      </c>
      <c r="Z145" s="377">
        <v>9.4639981432613415E-3</v>
      </c>
      <c r="AA145" s="377">
        <v>3.5315263824737741E-3</v>
      </c>
      <c r="AB145" s="377">
        <v>3.5315263824737741E-3</v>
      </c>
      <c r="AC145" s="377">
        <v>3.5315263824737741E-3</v>
      </c>
    </row>
    <row r="146" spans="1:29" x14ac:dyDescent="0.25">
      <c r="A146" s="376">
        <v>0.65500000000000047</v>
      </c>
      <c r="C146" s="377">
        <v>0.35663664434253284</v>
      </c>
      <c r="D146" s="377">
        <v>0.35663664434253284</v>
      </c>
      <c r="E146" s="377">
        <v>0.35663664434253284</v>
      </c>
      <c r="F146" s="377">
        <v>5.2129629536131079E-7</v>
      </c>
      <c r="G146" s="377">
        <v>5.2129629536131079E-7</v>
      </c>
      <c r="H146" s="377">
        <v>5.2129629536131079E-7</v>
      </c>
      <c r="I146" s="377">
        <v>7.5982976573304569E-3</v>
      </c>
      <c r="J146" s="377">
        <v>7.5982976573304569E-3</v>
      </c>
      <c r="K146" s="377">
        <v>7.5982976573304569E-3</v>
      </c>
      <c r="L146" s="377">
        <v>11.939002311684209</v>
      </c>
      <c r="M146" s="377">
        <v>11.939002311684209</v>
      </c>
      <c r="N146" s="377">
        <v>0.72044282517157454</v>
      </c>
      <c r="O146" s="377">
        <v>0.46977277729190076</v>
      </c>
      <c r="P146" s="377">
        <v>0.46977277729190076</v>
      </c>
      <c r="Q146" s="377">
        <v>2.6978576607282406E-2</v>
      </c>
      <c r="R146" s="377">
        <v>6.5514934190723906E-2</v>
      </c>
      <c r="S146" s="377">
        <v>6.5514934190723906E-2</v>
      </c>
      <c r="T146" s="377">
        <v>3.2836057403643048E-3</v>
      </c>
      <c r="U146" s="377">
        <v>1</v>
      </c>
      <c r="V146" s="377">
        <v>1</v>
      </c>
      <c r="W146" s="377">
        <v>1</v>
      </c>
      <c r="X146" s="377">
        <v>0.19671603100548776</v>
      </c>
      <c r="Y146" s="377">
        <v>0.19671603100548776</v>
      </c>
      <c r="Z146" s="377">
        <v>9.86385417457495E-3</v>
      </c>
      <c r="AA146" s="377">
        <v>3.6273096141706922E-3</v>
      </c>
      <c r="AB146" s="377">
        <v>3.6273096141706922E-3</v>
      </c>
      <c r="AC146" s="377">
        <v>3.6273096141706922E-3</v>
      </c>
    </row>
    <row r="147" spans="1:29" x14ac:dyDescent="0.25">
      <c r="A147" s="376">
        <v>0.66000000000000048</v>
      </c>
      <c r="C147" s="377">
        <v>0.36361285724222181</v>
      </c>
      <c r="D147" s="377">
        <v>0.36361285724222181</v>
      </c>
      <c r="E147" s="377">
        <v>0.36361285724222181</v>
      </c>
      <c r="F147" s="377">
        <v>5.3834894075910878E-7</v>
      </c>
      <c r="G147" s="377">
        <v>5.3834894075910878E-7</v>
      </c>
      <c r="H147" s="377">
        <v>5.3834894075910878E-7</v>
      </c>
      <c r="I147" s="377">
        <v>7.8435110378968012E-3</v>
      </c>
      <c r="J147" s="377">
        <v>7.8435110378968012E-3</v>
      </c>
      <c r="K147" s="377">
        <v>7.8435110378968012E-3</v>
      </c>
      <c r="L147" s="377">
        <v>12.168976474310586</v>
      </c>
      <c r="M147" s="377">
        <v>12.168976474310586</v>
      </c>
      <c r="N147" s="377">
        <v>0.73720417409628869</v>
      </c>
      <c r="O147" s="377">
        <v>0.47902581136367683</v>
      </c>
      <c r="P147" s="377">
        <v>0.47902581136367683</v>
      </c>
      <c r="Q147" s="377">
        <v>2.7710924385435636E-2</v>
      </c>
      <c r="R147" s="377">
        <v>6.8175796697375002E-2</v>
      </c>
      <c r="S147" s="377">
        <v>6.8175796697375002E-2</v>
      </c>
      <c r="T147" s="377">
        <v>3.4174061583919181E-3</v>
      </c>
      <c r="U147" s="377">
        <v>1</v>
      </c>
      <c r="V147" s="377">
        <v>1</v>
      </c>
      <c r="W147" s="377">
        <v>1</v>
      </c>
      <c r="X147" s="377">
        <v>0.20470161982537638</v>
      </c>
      <c r="Y147" s="377">
        <v>0.20470161982537638</v>
      </c>
      <c r="Z147" s="377">
        <v>1.0265776685393259E-2</v>
      </c>
      <c r="AA147" s="377">
        <v>3.7320524907809372E-3</v>
      </c>
      <c r="AB147" s="377">
        <v>3.7320524907809372E-3</v>
      </c>
      <c r="AC147" s="377">
        <v>3.7320524907809372E-3</v>
      </c>
    </row>
    <row r="148" spans="1:29" x14ac:dyDescent="0.25">
      <c r="A148" s="376">
        <v>0.66500000000000048</v>
      </c>
      <c r="C148" s="377">
        <v>0.37046798339139891</v>
      </c>
      <c r="D148" s="377">
        <v>0.37046798339139891</v>
      </c>
      <c r="E148" s="377">
        <v>0.37046798339139891</v>
      </c>
      <c r="F148" s="377">
        <v>5.5497613968897261E-7</v>
      </c>
      <c r="G148" s="377">
        <v>5.5497613968897261E-7</v>
      </c>
      <c r="H148" s="377">
        <v>5.5497613968897261E-7</v>
      </c>
      <c r="I148" s="377">
        <v>8.0854099361541473E-3</v>
      </c>
      <c r="J148" s="377">
        <v>8.0854099361541473E-3</v>
      </c>
      <c r="K148" s="377">
        <v>8.0854099361541473E-3</v>
      </c>
      <c r="L148" s="377">
        <v>12.382585022673059</v>
      </c>
      <c r="M148" s="377">
        <v>12.382585022673059</v>
      </c>
      <c r="N148" s="377">
        <v>0.75703498150863158</v>
      </c>
      <c r="O148" s="377">
        <v>0.4888913692733835</v>
      </c>
      <c r="P148" s="377">
        <v>0.4888913692733835</v>
      </c>
      <c r="Q148" s="377">
        <v>2.8441424074733886E-2</v>
      </c>
      <c r="R148" s="377">
        <v>7.072512189351933E-2</v>
      </c>
      <c r="S148" s="377">
        <v>7.072512189351933E-2</v>
      </c>
      <c r="T148" s="377">
        <v>3.5685663813211982E-3</v>
      </c>
      <c r="U148" s="377">
        <v>1</v>
      </c>
      <c r="V148" s="377">
        <v>1</v>
      </c>
      <c r="W148" s="377">
        <v>1</v>
      </c>
      <c r="X148" s="377">
        <v>0.21235218161310573</v>
      </c>
      <c r="Y148" s="377">
        <v>0.21235218161310573</v>
      </c>
      <c r="Z148" s="377">
        <v>1.0719845301370552E-2</v>
      </c>
      <c r="AA148" s="377">
        <v>3.8450418310587002E-3</v>
      </c>
      <c r="AB148" s="377">
        <v>3.8450418310587002E-3</v>
      </c>
      <c r="AC148" s="377">
        <v>3.8450418310587002E-3</v>
      </c>
    </row>
    <row r="149" spans="1:29" x14ac:dyDescent="0.25">
      <c r="A149" s="376">
        <v>0.67000000000000048</v>
      </c>
      <c r="C149" s="377">
        <v>0.37668244872249773</v>
      </c>
      <c r="D149" s="377">
        <v>0.37668244872249773</v>
      </c>
      <c r="E149" s="377">
        <v>0.37668244872249773</v>
      </c>
      <c r="F149" s="377">
        <v>5.7077195906764588E-7</v>
      </c>
      <c r="G149" s="377">
        <v>5.7077195906764588E-7</v>
      </c>
      <c r="H149" s="377">
        <v>5.7077195906764588E-7</v>
      </c>
      <c r="I149" s="377">
        <v>8.3942158321943915E-3</v>
      </c>
      <c r="J149" s="377">
        <v>8.3942158321943915E-3</v>
      </c>
      <c r="K149" s="377">
        <v>8.3942158321943915E-3</v>
      </c>
      <c r="L149" s="377">
        <v>12.638591404765737</v>
      </c>
      <c r="M149" s="377">
        <v>12.638591404765737</v>
      </c>
      <c r="N149" s="377">
        <v>0.77495271367597574</v>
      </c>
      <c r="O149" s="377">
        <v>0.50093819587747834</v>
      </c>
      <c r="P149" s="377">
        <v>0.50093819587747834</v>
      </c>
      <c r="Q149" s="377">
        <v>2.9230083710167321E-2</v>
      </c>
      <c r="R149" s="377">
        <v>7.3508684971816993E-2</v>
      </c>
      <c r="S149" s="377">
        <v>7.3508684971816993E-2</v>
      </c>
      <c r="T149" s="377">
        <v>3.7335891728153821E-3</v>
      </c>
      <c r="U149" s="377">
        <v>1</v>
      </c>
      <c r="V149" s="377">
        <v>1</v>
      </c>
      <c r="W149" s="377">
        <v>1</v>
      </c>
      <c r="X149" s="377">
        <v>0.22070537137927093</v>
      </c>
      <c r="Y149" s="377">
        <v>0.22070537137927093</v>
      </c>
      <c r="Z149" s="377">
        <v>1.1215554404347936E-2</v>
      </c>
      <c r="AA149" s="377">
        <v>3.9499750276087769E-3</v>
      </c>
      <c r="AB149" s="377">
        <v>3.9499750276087769E-3</v>
      </c>
      <c r="AC149" s="377">
        <v>3.9499750276087769E-3</v>
      </c>
    </row>
    <row r="150" spans="1:29" x14ac:dyDescent="0.25">
      <c r="A150" s="376">
        <v>0.67500000000000049</v>
      </c>
      <c r="C150" s="377">
        <v>0.38396184065239441</v>
      </c>
      <c r="D150" s="377">
        <v>0.38396184065239441</v>
      </c>
      <c r="E150" s="377">
        <v>0.38396184065239441</v>
      </c>
      <c r="F150" s="377">
        <v>5.8854751042220975E-7</v>
      </c>
      <c r="G150" s="377">
        <v>5.8854751042220975E-7</v>
      </c>
      <c r="H150" s="377">
        <v>5.8854751042220975E-7</v>
      </c>
      <c r="I150" s="377">
        <v>8.6996201777315551E-3</v>
      </c>
      <c r="J150" s="377">
        <v>8.6996201777315551E-3</v>
      </c>
      <c r="K150" s="377">
        <v>8.6996201777315551E-3</v>
      </c>
      <c r="L150" s="377">
        <v>12.918410032204598</v>
      </c>
      <c r="M150" s="377">
        <v>12.918410032204598</v>
      </c>
      <c r="N150" s="377">
        <v>0.79571070461676918</v>
      </c>
      <c r="O150" s="377">
        <v>0.51245810366223277</v>
      </c>
      <c r="P150" s="377">
        <v>0.51245810366223277</v>
      </c>
      <c r="Q150" s="377">
        <v>3.0094391140382124E-2</v>
      </c>
      <c r="R150" s="377">
        <v>7.6468298154083472E-2</v>
      </c>
      <c r="S150" s="377">
        <v>7.6468298154083472E-2</v>
      </c>
      <c r="T150" s="377">
        <v>3.9043879685288561E-3</v>
      </c>
      <c r="U150" s="377">
        <v>1</v>
      </c>
      <c r="V150" s="377">
        <v>1</v>
      </c>
      <c r="W150" s="377">
        <v>1</v>
      </c>
      <c r="X150" s="377">
        <v>0.22958649944200107</v>
      </c>
      <c r="Y150" s="377">
        <v>0.22958649944200107</v>
      </c>
      <c r="Z150" s="377">
        <v>1.1728612695269425E-2</v>
      </c>
      <c r="AA150" s="377">
        <v>4.05329274691412E-3</v>
      </c>
      <c r="AB150" s="377">
        <v>4.05329274691412E-3</v>
      </c>
      <c r="AC150" s="377">
        <v>4.05329274691412E-3</v>
      </c>
    </row>
    <row r="151" spans="1:29" x14ac:dyDescent="0.25">
      <c r="A151" s="376">
        <v>0.68000000000000049</v>
      </c>
      <c r="C151" s="377">
        <v>0.39131053032999108</v>
      </c>
      <c r="D151" s="377">
        <v>0.39131053032999108</v>
      </c>
      <c r="E151" s="377">
        <v>0.39131053032999108</v>
      </c>
      <c r="F151" s="377">
        <v>6.0645900168599448E-7</v>
      </c>
      <c r="G151" s="377">
        <v>6.0645900168599448E-7</v>
      </c>
      <c r="H151" s="377">
        <v>6.0645900168599448E-7</v>
      </c>
      <c r="I151" s="377">
        <v>9.0028367715806416E-3</v>
      </c>
      <c r="J151" s="377">
        <v>9.0028367715806416E-3</v>
      </c>
      <c r="K151" s="377">
        <v>9.0028367715806416E-3</v>
      </c>
      <c r="L151" s="377">
        <v>13.204885110127385</v>
      </c>
      <c r="M151" s="377">
        <v>13.204885110127385</v>
      </c>
      <c r="N151" s="377">
        <v>0.81613107804375462</v>
      </c>
      <c r="O151" s="377">
        <v>0.5234963907573329</v>
      </c>
      <c r="P151" s="377">
        <v>0.5234963907573329</v>
      </c>
      <c r="Q151" s="377">
        <v>3.0973930374840284E-2</v>
      </c>
      <c r="R151" s="377">
        <v>7.9686160976924325E-2</v>
      </c>
      <c r="S151" s="377">
        <v>7.9686160976924325E-2</v>
      </c>
      <c r="T151" s="377">
        <v>4.0852138311812686E-3</v>
      </c>
      <c r="U151" s="377">
        <v>1</v>
      </c>
      <c r="V151" s="377">
        <v>1</v>
      </c>
      <c r="W151" s="377">
        <v>1</v>
      </c>
      <c r="X151" s="377">
        <v>0.23924214324676182</v>
      </c>
      <c r="Y151" s="377">
        <v>0.23924214324676182</v>
      </c>
      <c r="Z151" s="377">
        <v>1.2271789658546453E-2</v>
      </c>
      <c r="AA151" s="377">
        <v>4.1720144229813166E-3</v>
      </c>
      <c r="AB151" s="377">
        <v>4.1720144229813166E-3</v>
      </c>
      <c r="AC151" s="377">
        <v>4.1720144229813166E-3</v>
      </c>
    </row>
    <row r="152" spans="1:29" x14ac:dyDescent="0.25">
      <c r="A152" s="376">
        <v>0.6850000000000005</v>
      </c>
      <c r="C152" s="377">
        <v>0.39823118375266792</v>
      </c>
      <c r="D152" s="377">
        <v>0.39823118375266792</v>
      </c>
      <c r="E152" s="377">
        <v>0.39823118375266792</v>
      </c>
      <c r="F152" s="377">
        <v>6.2480703417675315E-7</v>
      </c>
      <c r="G152" s="377">
        <v>6.2480703417675315E-7</v>
      </c>
      <c r="H152" s="377">
        <v>6.2480703417675315E-7</v>
      </c>
      <c r="I152" s="377">
        <v>9.3022308308520086E-3</v>
      </c>
      <c r="J152" s="377">
        <v>9.3022308308520086E-3</v>
      </c>
      <c r="K152" s="377">
        <v>9.3022308308520086E-3</v>
      </c>
      <c r="L152" s="377">
        <v>13.464063898255089</v>
      </c>
      <c r="M152" s="377">
        <v>13.464063898255089</v>
      </c>
      <c r="N152" s="377">
        <v>0.83588431872173186</v>
      </c>
      <c r="O152" s="377">
        <v>0.53514901028116002</v>
      </c>
      <c r="P152" s="377">
        <v>0.53514901028116002</v>
      </c>
      <c r="Q152" s="377">
        <v>3.1828427936239842E-2</v>
      </c>
      <c r="R152" s="377">
        <v>8.2999173917991928E-2</v>
      </c>
      <c r="S152" s="377">
        <v>8.2999173917991928E-2</v>
      </c>
      <c r="T152" s="377">
        <v>4.2556214094201109E-3</v>
      </c>
      <c r="U152" s="377">
        <v>1</v>
      </c>
      <c r="V152" s="377">
        <v>1</v>
      </c>
      <c r="W152" s="377">
        <v>1</v>
      </c>
      <c r="X152" s="377">
        <v>0.24918282704728364</v>
      </c>
      <c r="Y152" s="377">
        <v>0.24918282704728364</v>
      </c>
      <c r="Z152" s="377">
        <v>1.2783670168645874E-2</v>
      </c>
      <c r="AA152" s="377">
        <v>4.2870653018274854E-3</v>
      </c>
      <c r="AB152" s="377">
        <v>4.2870653018274854E-3</v>
      </c>
      <c r="AC152" s="377">
        <v>4.2870653018274854E-3</v>
      </c>
    </row>
    <row r="153" spans="1:29" x14ac:dyDescent="0.25">
      <c r="A153" s="376">
        <v>0.6900000000000005</v>
      </c>
      <c r="C153" s="377">
        <v>0.40591482537923745</v>
      </c>
      <c r="D153" s="377">
        <v>0.40591482537923745</v>
      </c>
      <c r="E153" s="377">
        <v>0.40591482537923745</v>
      </c>
      <c r="F153" s="377">
        <v>6.4612733230213971E-7</v>
      </c>
      <c r="G153" s="377">
        <v>6.4612733230213971E-7</v>
      </c>
      <c r="H153" s="377">
        <v>6.4612733230213971E-7</v>
      </c>
      <c r="I153" s="377">
        <v>9.6063864156174968E-3</v>
      </c>
      <c r="J153" s="377">
        <v>9.6063864156174968E-3</v>
      </c>
      <c r="K153" s="377">
        <v>9.6063864156174968E-3</v>
      </c>
      <c r="L153" s="377">
        <v>13.744126599920309</v>
      </c>
      <c r="M153" s="377">
        <v>13.744126599920309</v>
      </c>
      <c r="N153" s="377">
        <v>0.85729815657004926</v>
      </c>
      <c r="O153" s="377">
        <v>0.54763365304805534</v>
      </c>
      <c r="P153" s="377">
        <v>0.54763365304805534</v>
      </c>
      <c r="Q153" s="377">
        <v>3.2758349879916222E-2</v>
      </c>
      <c r="R153" s="377">
        <v>8.6615011308882939E-2</v>
      </c>
      <c r="S153" s="377">
        <v>8.6615011308882939E-2</v>
      </c>
      <c r="T153" s="377">
        <v>4.4372159878491736E-3</v>
      </c>
      <c r="U153" s="377">
        <v>1</v>
      </c>
      <c r="V153" s="377">
        <v>1</v>
      </c>
      <c r="W153" s="377">
        <v>1</v>
      </c>
      <c r="X153" s="377">
        <v>0.26003158906432539</v>
      </c>
      <c r="Y153" s="377">
        <v>0.26003158906432539</v>
      </c>
      <c r="Z153" s="377">
        <v>1.3329153467119784E-2</v>
      </c>
      <c r="AA153" s="377">
        <v>4.4091255508863286E-3</v>
      </c>
      <c r="AB153" s="377">
        <v>4.4091255508863286E-3</v>
      </c>
      <c r="AC153" s="377">
        <v>4.4091255508863286E-3</v>
      </c>
    </row>
    <row r="154" spans="1:29" x14ac:dyDescent="0.25">
      <c r="A154" s="376">
        <v>0.69500000000000051</v>
      </c>
      <c r="C154" s="377">
        <v>0.41358729739712624</v>
      </c>
      <c r="D154" s="377">
        <v>0.41358729739712624</v>
      </c>
      <c r="E154" s="377">
        <v>0.41358729739712624</v>
      </c>
      <c r="F154" s="377">
        <v>6.6823640894945421E-7</v>
      </c>
      <c r="G154" s="377">
        <v>6.6823640894945421E-7</v>
      </c>
      <c r="H154" s="377">
        <v>6.6823640894945421E-7</v>
      </c>
      <c r="I154" s="377">
        <v>9.9355825364926889E-3</v>
      </c>
      <c r="J154" s="377">
        <v>9.9355825364926889E-3</v>
      </c>
      <c r="K154" s="377">
        <v>9.9355825364926889E-3</v>
      </c>
      <c r="L154" s="377">
        <v>14.013186897431888</v>
      </c>
      <c r="M154" s="377">
        <v>14.013186897431888</v>
      </c>
      <c r="N154" s="377">
        <v>0.88085873851767016</v>
      </c>
      <c r="O154" s="377">
        <v>0.5599521305504348</v>
      </c>
      <c r="P154" s="377">
        <v>0.5599521305504348</v>
      </c>
      <c r="Q154" s="377">
        <v>3.3772825231080141E-2</v>
      </c>
      <c r="R154" s="377">
        <v>9.0162807375283899E-2</v>
      </c>
      <c r="S154" s="377">
        <v>9.0162807375283899E-2</v>
      </c>
      <c r="T154" s="377">
        <v>4.6335929347683406E-3</v>
      </c>
      <c r="U154" s="377">
        <v>1</v>
      </c>
      <c r="V154" s="377">
        <v>1</v>
      </c>
      <c r="W154" s="377">
        <v>1</v>
      </c>
      <c r="X154" s="377">
        <v>0.27067565026830764</v>
      </c>
      <c r="Y154" s="377">
        <v>0.27067565026830764</v>
      </c>
      <c r="Z154" s="377">
        <v>1.391903919883508E-2</v>
      </c>
      <c r="AA154" s="377">
        <v>4.540392777806654E-3</v>
      </c>
      <c r="AB154" s="377">
        <v>4.540392777806654E-3</v>
      </c>
      <c r="AC154" s="377">
        <v>4.540392777806654E-3</v>
      </c>
    </row>
    <row r="155" spans="1:29" x14ac:dyDescent="0.25">
      <c r="A155" s="376">
        <v>0.70000000000000051</v>
      </c>
      <c r="C155" s="377">
        <v>0.42213014791703923</v>
      </c>
      <c r="D155" s="377">
        <v>0.42213014791703923</v>
      </c>
      <c r="E155" s="377">
        <v>0.42213014791703923</v>
      </c>
      <c r="F155" s="377">
        <v>6.9010722632594762E-7</v>
      </c>
      <c r="G155" s="377">
        <v>6.9010722632594762E-7</v>
      </c>
      <c r="H155" s="377">
        <v>6.9010722632594762E-7</v>
      </c>
      <c r="I155" s="377">
        <v>1.022874004913076E-2</v>
      </c>
      <c r="J155" s="377">
        <v>1.022874004913076E-2</v>
      </c>
      <c r="K155" s="377">
        <v>1.022874004913076E-2</v>
      </c>
      <c r="L155" s="377">
        <v>14.29514461318448</v>
      </c>
      <c r="M155" s="377">
        <v>14.29514461318448</v>
      </c>
      <c r="N155" s="377">
        <v>0.90502502438483334</v>
      </c>
      <c r="O155" s="377">
        <v>0.57465553446056561</v>
      </c>
      <c r="P155" s="377">
        <v>0.57465553446056561</v>
      </c>
      <c r="Q155" s="377">
        <v>3.4677344609464297E-2</v>
      </c>
      <c r="R155" s="377">
        <v>9.3991366492122932E-2</v>
      </c>
      <c r="S155" s="377">
        <v>9.3991366492122932E-2</v>
      </c>
      <c r="T155" s="377">
        <v>4.8677712166956865E-3</v>
      </c>
      <c r="U155" s="377">
        <v>1</v>
      </c>
      <c r="V155" s="377">
        <v>1</v>
      </c>
      <c r="W155" s="377">
        <v>1</v>
      </c>
      <c r="X155" s="377">
        <v>0.28216143909264624</v>
      </c>
      <c r="Y155" s="377">
        <v>0.28216143909264624</v>
      </c>
      <c r="Z155" s="377">
        <v>1.4622472048315818E-2</v>
      </c>
      <c r="AA155" s="377">
        <v>4.6711693434215978E-3</v>
      </c>
      <c r="AB155" s="377">
        <v>4.6711693434215978E-3</v>
      </c>
      <c r="AC155" s="377">
        <v>4.6711693434215978E-3</v>
      </c>
    </row>
    <row r="156" spans="1:29" x14ac:dyDescent="0.25">
      <c r="A156" s="376">
        <v>0.70500000000000052</v>
      </c>
      <c r="C156" s="377">
        <v>0.43075817031334135</v>
      </c>
      <c r="D156" s="377">
        <v>0.43075817031334135</v>
      </c>
      <c r="E156" s="377">
        <v>0.43075817031334135</v>
      </c>
      <c r="F156" s="377">
        <v>7.1026468957830944E-7</v>
      </c>
      <c r="G156" s="377">
        <v>7.1026468957830944E-7</v>
      </c>
      <c r="H156" s="377">
        <v>7.1026468957830944E-7</v>
      </c>
      <c r="I156" s="377">
        <v>1.0620639974237194E-2</v>
      </c>
      <c r="J156" s="377">
        <v>1.0620639974237194E-2</v>
      </c>
      <c r="K156" s="377">
        <v>1.0620639974237194E-2</v>
      </c>
      <c r="L156" s="377">
        <v>14.60757110435274</v>
      </c>
      <c r="M156" s="377">
        <v>14.60757110435274</v>
      </c>
      <c r="N156" s="377">
        <v>0.92757919152249524</v>
      </c>
      <c r="O156" s="377">
        <v>0.5874240866295285</v>
      </c>
      <c r="P156" s="377">
        <v>0.5874240866295285</v>
      </c>
      <c r="Q156" s="377">
        <v>3.5635939688279841E-2</v>
      </c>
      <c r="R156" s="377">
        <v>9.7860591092226307E-2</v>
      </c>
      <c r="S156" s="377">
        <v>9.7860591092226307E-2</v>
      </c>
      <c r="T156" s="377">
        <v>5.0930877485861163E-3</v>
      </c>
      <c r="U156" s="377">
        <v>1</v>
      </c>
      <c r="V156" s="377">
        <v>1</v>
      </c>
      <c r="W156" s="377">
        <v>1</v>
      </c>
      <c r="X156" s="377">
        <v>0.29376857720851757</v>
      </c>
      <c r="Y156" s="377">
        <v>0.29376857720851757</v>
      </c>
      <c r="Z156" s="377">
        <v>1.5299283407485207E-2</v>
      </c>
      <c r="AA156" s="377">
        <v>4.8041692169289024E-3</v>
      </c>
      <c r="AB156" s="377">
        <v>4.8041692169289024E-3</v>
      </c>
      <c r="AC156" s="377">
        <v>4.8041692169289024E-3</v>
      </c>
    </row>
    <row r="157" spans="1:29" x14ac:dyDescent="0.25">
      <c r="A157" s="376">
        <v>0.71000000000000052</v>
      </c>
      <c r="C157" s="377">
        <v>0.43887878891614601</v>
      </c>
      <c r="D157" s="377">
        <v>0.43887878891614601</v>
      </c>
      <c r="E157" s="377">
        <v>0.43887878891614601</v>
      </c>
      <c r="F157" s="377">
        <v>7.3420802563646722E-7</v>
      </c>
      <c r="G157" s="377">
        <v>7.3420802563646722E-7</v>
      </c>
      <c r="H157" s="377">
        <v>7.3420802563646722E-7</v>
      </c>
      <c r="I157" s="377">
        <v>1.0979275676749944E-2</v>
      </c>
      <c r="J157" s="377">
        <v>1.0979275676749944E-2</v>
      </c>
      <c r="K157" s="377">
        <v>1.0979275676749944E-2</v>
      </c>
      <c r="L157" s="377">
        <v>14.94204550411574</v>
      </c>
      <c r="M157" s="377">
        <v>14.94204550411574</v>
      </c>
      <c r="N157" s="377">
        <v>0.95029272750228511</v>
      </c>
      <c r="O157" s="377">
        <v>0.6025180546726473</v>
      </c>
      <c r="P157" s="377">
        <v>0.6025180546726473</v>
      </c>
      <c r="Q157" s="377">
        <v>3.6741805425027765E-2</v>
      </c>
      <c r="R157" s="377">
        <v>0.10226958838188555</v>
      </c>
      <c r="S157" s="377">
        <v>0.10226958838188555</v>
      </c>
      <c r="T157" s="377">
        <v>5.318741710321262E-3</v>
      </c>
      <c r="U157" s="377">
        <v>1</v>
      </c>
      <c r="V157" s="377">
        <v>1</v>
      </c>
      <c r="W157" s="377">
        <v>1</v>
      </c>
      <c r="X157" s="377">
        <v>0.30699416423687875</v>
      </c>
      <c r="Y157" s="377">
        <v>0.30699416423687875</v>
      </c>
      <c r="Z157" s="377">
        <v>1.5977106127293285E-2</v>
      </c>
      <c r="AA157" s="377">
        <v>4.945814401149465E-3</v>
      </c>
      <c r="AB157" s="377">
        <v>4.945814401149465E-3</v>
      </c>
      <c r="AC157" s="377">
        <v>4.945814401149465E-3</v>
      </c>
    </row>
    <row r="158" spans="1:29" x14ac:dyDescent="0.25">
      <c r="A158" s="376">
        <v>0.71500000000000052</v>
      </c>
      <c r="C158" s="377">
        <v>0.44657804979243282</v>
      </c>
      <c r="D158" s="377">
        <v>0.44657804979243282</v>
      </c>
      <c r="E158" s="377">
        <v>0.44657804979243282</v>
      </c>
      <c r="F158" s="377">
        <v>7.5722255881976951E-7</v>
      </c>
      <c r="G158" s="377">
        <v>7.5722255881976951E-7</v>
      </c>
      <c r="H158" s="377">
        <v>7.5722255881976951E-7</v>
      </c>
      <c r="I158" s="377">
        <v>1.1374942240746569E-2</v>
      </c>
      <c r="J158" s="377">
        <v>1.1374942240746569E-2</v>
      </c>
      <c r="K158" s="377">
        <v>1.1374942240746569E-2</v>
      </c>
      <c r="L158" s="377">
        <v>15.286736687902321</v>
      </c>
      <c r="M158" s="377">
        <v>15.286736687902321</v>
      </c>
      <c r="N158" s="377">
        <v>0.97523514605366701</v>
      </c>
      <c r="O158" s="377">
        <v>0.61743183773964094</v>
      </c>
      <c r="P158" s="377">
        <v>0.61743183773964094</v>
      </c>
      <c r="Q158" s="377">
        <v>3.7754438408795561E-2</v>
      </c>
      <c r="R158" s="377">
        <v>0.10631079735760206</v>
      </c>
      <c r="S158" s="377">
        <v>0.10631079735760206</v>
      </c>
      <c r="T158" s="377">
        <v>5.5546392973612529E-3</v>
      </c>
      <c r="U158" s="377">
        <v>1</v>
      </c>
      <c r="V158" s="377">
        <v>1</v>
      </c>
      <c r="W158" s="377">
        <v>1</v>
      </c>
      <c r="X158" s="377">
        <v>0.31911576029372135</v>
      </c>
      <c r="Y158" s="377">
        <v>0.31911576029372135</v>
      </c>
      <c r="Z158" s="377">
        <v>1.6685696426209581E-2</v>
      </c>
      <c r="AA158" s="377">
        <v>5.0954657508758012E-3</v>
      </c>
      <c r="AB158" s="377">
        <v>5.0954657508758012E-3</v>
      </c>
      <c r="AC158" s="377">
        <v>5.0954657508758012E-3</v>
      </c>
    </row>
    <row r="159" spans="1:29" x14ac:dyDescent="0.25">
      <c r="A159" s="376">
        <v>0.72000000000000053</v>
      </c>
      <c r="C159" s="377">
        <v>0.45499922953616234</v>
      </c>
      <c r="D159" s="377">
        <v>0.45499922953616234</v>
      </c>
      <c r="E159" s="377">
        <v>0.45499922953616234</v>
      </c>
      <c r="F159" s="377">
        <v>7.8399687152439641E-7</v>
      </c>
      <c r="G159" s="377">
        <v>7.8399687152439641E-7</v>
      </c>
      <c r="H159" s="377">
        <v>7.8399687152439641E-7</v>
      </c>
      <c r="I159" s="377">
        <v>1.1813245874225387E-2</v>
      </c>
      <c r="J159" s="377">
        <v>1.1813245874225387E-2</v>
      </c>
      <c r="K159" s="377">
        <v>1.1813245874225387E-2</v>
      </c>
      <c r="L159" s="377">
        <v>15.619762958324889</v>
      </c>
      <c r="M159" s="377">
        <v>15.619762958324889</v>
      </c>
      <c r="N159" s="377">
        <v>1.0015026593969201</v>
      </c>
      <c r="O159" s="377">
        <v>0.63157905401710013</v>
      </c>
      <c r="P159" s="377">
        <v>0.63157905401710013</v>
      </c>
      <c r="Q159" s="377">
        <v>3.8937175049617766E-2</v>
      </c>
      <c r="R159" s="377">
        <v>0.11076982528146079</v>
      </c>
      <c r="S159" s="377">
        <v>0.11076982528146079</v>
      </c>
      <c r="T159" s="377">
        <v>5.8075237185422198E-3</v>
      </c>
      <c r="U159" s="377">
        <v>1</v>
      </c>
      <c r="V159" s="377">
        <v>1</v>
      </c>
      <c r="W159" s="377">
        <v>1</v>
      </c>
      <c r="X159" s="377">
        <v>0.33248977838686034</v>
      </c>
      <c r="Y159" s="377">
        <v>0.33248977838686034</v>
      </c>
      <c r="Z159" s="377">
        <v>1.7445309162866064E-2</v>
      </c>
      <c r="AA159" s="377">
        <v>5.2508043329625928E-3</v>
      </c>
      <c r="AB159" s="377">
        <v>5.2508043329625928E-3</v>
      </c>
      <c r="AC159" s="377">
        <v>5.2508043329625928E-3</v>
      </c>
    </row>
    <row r="160" spans="1:29" x14ac:dyDescent="0.25">
      <c r="A160" s="376">
        <v>0.72500000000000053</v>
      </c>
      <c r="C160" s="377">
        <v>0.46448894818526076</v>
      </c>
      <c r="D160" s="377">
        <v>0.46448894818526076</v>
      </c>
      <c r="E160" s="377">
        <v>0.46448894818526076</v>
      </c>
      <c r="F160" s="377">
        <v>8.08832121096515E-7</v>
      </c>
      <c r="G160" s="377">
        <v>8.08832121096515E-7</v>
      </c>
      <c r="H160" s="377">
        <v>8.08832121096515E-7</v>
      </c>
      <c r="I160" s="377">
        <v>1.2205680195401523E-2</v>
      </c>
      <c r="J160" s="377">
        <v>1.2205680195401523E-2</v>
      </c>
      <c r="K160" s="377">
        <v>1.2205680195401523E-2</v>
      </c>
      <c r="L160" s="377">
        <v>15.968996555255597</v>
      </c>
      <c r="M160" s="377">
        <v>15.968996555255597</v>
      </c>
      <c r="N160" s="377">
        <v>1.0295572572329827</v>
      </c>
      <c r="O160" s="377">
        <v>0.64626019889767861</v>
      </c>
      <c r="P160" s="377">
        <v>0.64626019889767861</v>
      </c>
      <c r="Q160" s="377">
        <v>3.9993915144433387E-2</v>
      </c>
      <c r="R160" s="377">
        <v>0.11547933331322183</v>
      </c>
      <c r="S160" s="377">
        <v>0.11547933331322183</v>
      </c>
      <c r="T160" s="377">
        <v>6.058280318695426E-3</v>
      </c>
      <c r="U160" s="377">
        <v>1</v>
      </c>
      <c r="V160" s="377">
        <v>1</v>
      </c>
      <c r="W160" s="377">
        <v>1</v>
      </c>
      <c r="X160" s="377">
        <v>0.34661412501924188</v>
      </c>
      <c r="Y160" s="377">
        <v>0.34661412501924188</v>
      </c>
      <c r="Z160" s="377">
        <v>1.8198527608867233E-2</v>
      </c>
      <c r="AA160" s="377">
        <v>5.4210355582473904E-3</v>
      </c>
      <c r="AB160" s="377">
        <v>5.4210355582473904E-3</v>
      </c>
      <c r="AC160" s="377">
        <v>5.4210355582473904E-3</v>
      </c>
    </row>
    <row r="161" spans="1:29" x14ac:dyDescent="0.25">
      <c r="A161" s="376">
        <v>0.73000000000000054</v>
      </c>
      <c r="C161" s="377">
        <v>0.47492066658165805</v>
      </c>
      <c r="D161" s="377">
        <v>0.47492066658165805</v>
      </c>
      <c r="E161" s="377">
        <v>0.47492066658165805</v>
      </c>
      <c r="F161" s="377">
        <v>8.3602172458464559E-7</v>
      </c>
      <c r="G161" s="377">
        <v>8.3602172458464559E-7</v>
      </c>
      <c r="H161" s="377">
        <v>8.3602172458464559E-7</v>
      </c>
      <c r="I161" s="377">
        <v>1.2658754392456126E-2</v>
      </c>
      <c r="J161" s="377">
        <v>1.2658754392456126E-2</v>
      </c>
      <c r="K161" s="377">
        <v>1.2658754392456126E-2</v>
      </c>
      <c r="L161" s="377">
        <v>16.312092712021489</v>
      </c>
      <c r="M161" s="377">
        <v>16.312092712021489</v>
      </c>
      <c r="N161" s="377">
        <v>1.0571734583601631</v>
      </c>
      <c r="O161" s="377">
        <v>0.66152915166803439</v>
      </c>
      <c r="P161" s="377">
        <v>0.66152915166803439</v>
      </c>
      <c r="Q161" s="377">
        <v>4.1210277328590034E-2</v>
      </c>
      <c r="R161" s="377">
        <v>0.12044041880853278</v>
      </c>
      <c r="S161" s="377">
        <v>0.12044041880853278</v>
      </c>
      <c r="T161" s="377">
        <v>6.3782893471077727E-3</v>
      </c>
      <c r="U161" s="377">
        <v>1</v>
      </c>
      <c r="V161" s="377">
        <v>1</v>
      </c>
      <c r="W161" s="377">
        <v>1</v>
      </c>
      <c r="X161" s="377">
        <v>0.36149193702976212</v>
      </c>
      <c r="Y161" s="377">
        <v>0.36149193702976212</v>
      </c>
      <c r="Z161" s="377">
        <v>1.9159761347272024E-2</v>
      </c>
      <c r="AA161" s="377">
        <v>5.5756203474875924E-3</v>
      </c>
      <c r="AB161" s="377">
        <v>5.5756203474875924E-3</v>
      </c>
      <c r="AC161" s="377">
        <v>5.5756203474875924E-3</v>
      </c>
    </row>
    <row r="162" spans="1:29" x14ac:dyDescent="0.25">
      <c r="A162" s="376">
        <v>0.73500000000000054</v>
      </c>
      <c r="C162" s="377">
        <v>0.48383671976139281</v>
      </c>
      <c r="D162" s="377">
        <v>0.48383671976139281</v>
      </c>
      <c r="E162" s="377">
        <v>0.48383671976139281</v>
      </c>
      <c r="F162" s="377">
        <v>8.6163205194740333E-7</v>
      </c>
      <c r="G162" s="377">
        <v>8.6163205194740333E-7</v>
      </c>
      <c r="H162" s="377">
        <v>8.6163205194740333E-7</v>
      </c>
      <c r="I162" s="377">
        <v>1.3144568569163614E-2</v>
      </c>
      <c r="J162" s="377">
        <v>1.3144568569163614E-2</v>
      </c>
      <c r="K162" s="377">
        <v>1.3144568569163614E-2</v>
      </c>
      <c r="L162" s="377">
        <v>16.715240834296161</v>
      </c>
      <c r="M162" s="377">
        <v>16.715240834296161</v>
      </c>
      <c r="N162" s="377">
        <v>1.086690249106278</v>
      </c>
      <c r="O162" s="377">
        <v>0.67793838213422031</v>
      </c>
      <c r="P162" s="377">
        <v>0.67793838213422031</v>
      </c>
      <c r="Q162" s="377">
        <v>4.2465351568100593E-2</v>
      </c>
      <c r="R162" s="377">
        <v>0.12572874379922699</v>
      </c>
      <c r="S162" s="377">
        <v>0.12572874379922699</v>
      </c>
      <c r="T162" s="377">
        <v>6.6715488319212014E-3</v>
      </c>
      <c r="U162" s="377">
        <v>1</v>
      </c>
      <c r="V162" s="377">
        <v>1</v>
      </c>
      <c r="W162" s="377">
        <v>1</v>
      </c>
      <c r="X162" s="377">
        <v>0.37734992922001542</v>
      </c>
      <c r="Y162" s="377">
        <v>0.37734992922001542</v>
      </c>
      <c r="Z162" s="377">
        <v>2.004064166843491E-2</v>
      </c>
      <c r="AA162" s="377">
        <v>5.7348745451148075E-3</v>
      </c>
      <c r="AB162" s="377">
        <v>5.7348745451148075E-3</v>
      </c>
      <c r="AC162" s="377">
        <v>5.7348745451148075E-3</v>
      </c>
    </row>
    <row r="163" spans="1:29" x14ac:dyDescent="0.25">
      <c r="A163" s="376">
        <v>0.74000000000000055</v>
      </c>
      <c r="C163" s="377">
        <v>0.49514078880715717</v>
      </c>
      <c r="D163" s="377">
        <v>0.49514078880715717</v>
      </c>
      <c r="E163" s="377">
        <v>0.49514078880715717</v>
      </c>
      <c r="F163" s="377">
        <v>8.9350956320723652E-7</v>
      </c>
      <c r="G163" s="377">
        <v>8.9350956320723652E-7</v>
      </c>
      <c r="H163" s="377">
        <v>8.9350956320723652E-7</v>
      </c>
      <c r="I163" s="377">
        <v>1.3603106277231859E-2</v>
      </c>
      <c r="J163" s="377">
        <v>1.3603106277231859E-2</v>
      </c>
      <c r="K163" s="377">
        <v>1.3603106277231859E-2</v>
      </c>
      <c r="L163" s="377">
        <v>17.08520764528296</v>
      </c>
      <c r="M163" s="377">
        <v>17.08520764528296</v>
      </c>
      <c r="N163" s="377">
        <v>1.1152816388413354</v>
      </c>
      <c r="O163" s="377">
        <v>0.69360812411074013</v>
      </c>
      <c r="P163" s="377">
        <v>0.69360812411074013</v>
      </c>
      <c r="Q163" s="377">
        <v>4.3722217609637647E-2</v>
      </c>
      <c r="R163" s="377">
        <v>0.1311940514566583</v>
      </c>
      <c r="S163" s="377">
        <v>0.1311940514566583</v>
      </c>
      <c r="T163" s="377">
        <v>6.9545406081807726E-3</v>
      </c>
      <c r="U163" s="377">
        <v>1</v>
      </c>
      <c r="V163" s="377">
        <v>1</v>
      </c>
      <c r="W163" s="377">
        <v>1</v>
      </c>
      <c r="X163" s="377">
        <v>0.39373735726898024</v>
      </c>
      <c r="Y163" s="377">
        <v>0.39373735726898024</v>
      </c>
      <c r="Z163" s="377">
        <v>2.0890676728445867E-2</v>
      </c>
      <c r="AA163" s="377">
        <v>5.8947023727696892E-3</v>
      </c>
      <c r="AB163" s="377">
        <v>5.8947023727696892E-3</v>
      </c>
      <c r="AC163" s="377">
        <v>5.8947023727696892E-3</v>
      </c>
    </row>
    <row r="164" spans="1:29" x14ac:dyDescent="0.25">
      <c r="A164" s="376">
        <v>0.74500000000000055</v>
      </c>
      <c r="C164" s="377">
        <v>0.50567738849582611</v>
      </c>
      <c r="D164" s="377">
        <v>0.50567738849582611</v>
      </c>
      <c r="E164" s="377">
        <v>0.50567738849582611</v>
      </c>
      <c r="F164" s="377">
        <v>9.2517804149511767E-7</v>
      </c>
      <c r="G164" s="377">
        <v>9.2517804149511767E-7</v>
      </c>
      <c r="H164" s="377">
        <v>9.2517804149511767E-7</v>
      </c>
      <c r="I164" s="377">
        <v>1.4157396120309012E-2</v>
      </c>
      <c r="J164" s="377">
        <v>1.4157396120309012E-2</v>
      </c>
      <c r="K164" s="377">
        <v>1.4157396120309012E-2</v>
      </c>
      <c r="L164" s="377">
        <v>17.462336093569991</v>
      </c>
      <c r="M164" s="377">
        <v>17.462336093569991</v>
      </c>
      <c r="N164" s="377">
        <v>1.1426156631506348</v>
      </c>
      <c r="O164" s="377">
        <v>0.71125326381359055</v>
      </c>
      <c r="P164" s="377">
        <v>0.71125326381359055</v>
      </c>
      <c r="Q164" s="377">
        <v>4.4896418615152388E-2</v>
      </c>
      <c r="R164" s="377">
        <v>0.13709416384362752</v>
      </c>
      <c r="S164" s="377">
        <v>0.13709416384362752</v>
      </c>
      <c r="T164" s="377">
        <v>7.2827995565726287E-3</v>
      </c>
      <c r="U164" s="377">
        <v>1</v>
      </c>
      <c r="V164" s="377">
        <v>1</v>
      </c>
      <c r="W164" s="377">
        <v>1</v>
      </c>
      <c r="X164" s="377">
        <v>0.41142706517014777</v>
      </c>
      <c r="Y164" s="377">
        <v>0.41142706517014777</v>
      </c>
      <c r="Z164" s="377">
        <v>2.1876678442777076E-2</v>
      </c>
      <c r="AA164" s="377">
        <v>6.0797257750033439E-3</v>
      </c>
      <c r="AB164" s="377">
        <v>6.0797257750033439E-3</v>
      </c>
      <c r="AC164" s="377">
        <v>6.0797257750033439E-3</v>
      </c>
    </row>
    <row r="165" spans="1:29" x14ac:dyDescent="0.25">
      <c r="A165" s="376">
        <v>0.75000000000000056</v>
      </c>
      <c r="C165" s="377">
        <v>0.51628365644836227</v>
      </c>
      <c r="D165" s="377">
        <v>0.51628365644836227</v>
      </c>
      <c r="E165" s="377">
        <v>0.51628365644836227</v>
      </c>
      <c r="F165" s="377">
        <v>9.5692054900417079E-7</v>
      </c>
      <c r="G165" s="377">
        <v>9.5692054900417079E-7</v>
      </c>
      <c r="H165" s="377">
        <v>9.5692054900417079E-7</v>
      </c>
      <c r="I165" s="377">
        <v>1.4700547672961138E-2</v>
      </c>
      <c r="J165" s="377">
        <v>1.4700547672961138E-2</v>
      </c>
      <c r="K165" s="377">
        <v>1.4700547672961138E-2</v>
      </c>
      <c r="L165" s="377">
        <v>17.882244913334844</v>
      </c>
      <c r="M165" s="377">
        <v>17.882244913334844</v>
      </c>
      <c r="N165" s="377">
        <v>1.1772366853197245</v>
      </c>
      <c r="O165" s="377">
        <v>0.72891180071836814</v>
      </c>
      <c r="P165" s="377">
        <v>0.72891180071836814</v>
      </c>
      <c r="Q165" s="377">
        <v>4.6266206902618463E-2</v>
      </c>
      <c r="R165" s="377">
        <v>0.14290591911645614</v>
      </c>
      <c r="S165" s="377">
        <v>0.14290591911645614</v>
      </c>
      <c r="T165" s="377">
        <v>7.6336323974766519E-3</v>
      </c>
      <c r="U165" s="377">
        <v>1</v>
      </c>
      <c r="V165" s="377">
        <v>1</v>
      </c>
      <c r="W165" s="377">
        <v>1</v>
      </c>
      <c r="X165" s="377">
        <v>0.42885038063655767</v>
      </c>
      <c r="Y165" s="377">
        <v>0.42885038063655767</v>
      </c>
      <c r="Z165" s="377">
        <v>2.2930480871190723E-2</v>
      </c>
      <c r="AA165" s="377">
        <v>6.2712883733522457E-3</v>
      </c>
      <c r="AB165" s="377">
        <v>6.2712883733522457E-3</v>
      </c>
      <c r="AC165" s="377">
        <v>6.2712883733522457E-3</v>
      </c>
    </row>
    <row r="166" spans="1:29" x14ac:dyDescent="0.25">
      <c r="A166" s="376">
        <v>0.75500000000000056</v>
      </c>
      <c r="C166" s="377">
        <v>0.5255114684950517</v>
      </c>
      <c r="D166" s="377">
        <v>0.5255114684950517</v>
      </c>
      <c r="E166" s="377">
        <v>0.5255114684950517</v>
      </c>
      <c r="F166" s="377">
        <v>9.9257773259915674E-7</v>
      </c>
      <c r="G166" s="377">
        <v>9.9257773259915674E-7</v>
      </c>
      <c r="H166" s="377">
        <v>9.9257773259915674E-7</v>
      </c>
      <c r="I166" s="377">
        <v>1.5305143988461343E-2</v>
      </c>
      <c r="J166" s="377">
        <v>1.5305143988461343E-2</v>
      </c>
      <c r="K166" s="377">
        <v>1.5305143988461343E-2</v>
      </c>
      <c r="L166" s="377">
        <v>18.332906667105735</v>
      </c>
      <c r="M166" s="377">
        <v>18.332906667105735</v>
      </c>
      <c r="N166" s="377">
        <v>1.2099391151857517</v>
      </c>
      <c r="O166" s="377">
        <v>0.74674431942071295</v>
      </c>
      <c r="P166" s="377">
        <v>0.74674431942071295</v>
      </c>
      <c r="Q166" s="377">
        <v>4.7514532254772326E-2</v>
      </c>
      <c r="R166" s="377">
        <v>0.14971701050236216</v>
      </c>
      <c r="S166" s="377">
        <v>0.14971701050236216</v>
      </c>
      <c r="T166" s="377">
        <v>7.975174943774874E-3</v>
      </c>
      <c r="U166" s="377">
        <v>1</v>
      </c>
      <c r="V166" s="377">
        <v>1</v>
      </c>
      <c r="W166" s="377">
        <v>1</v>
      </c>
      <c r="X166" s="377">
        <v>0.44926778007840634</v>
      </c>
      <c r="Y166" s="377">
        <v>0.44926778007840634</v>
      </c>
      <c r="Z166" s="377">
        <v>2.3956372730220988E-2</v>
      </c>
      <c r="AA166" s="377">
        <v>6.4705691677329497E-3</v>
      </c>
      <c r="AB166" s="377">
        <v>6.4705691677329497E-3</v>
      </c>
      <c r="AC166" s="377">
        <v>6.4705691677329497E-3</v>
      </c>
    </row>
    <row r="167" spans="1:29" x14ac:dyDescent="0.25">
      <c r="A167" s="376">
        <v>0.76000000000000056</v>
      </c>
      <c r="C167" s="377">
        <v>0.53791368501302383</v>
      </c>
      <c r="D167" s="377">
        <v>0.53791368501302383</v>
      </c>
      <c r="E167" s="377">
        <v>0.53791368501302383</v>
      </c>
      <c r="F167" s="377">
        <v>1.0331142532013667E-6</v>
      </c>
      <c r="G167" s="377">
        <v>1.0331142532013667E-6</v>
      </c>
      <c r="H167" s="377">
        <v>1.0331142532013667E-6</v>
      </c>
      <c r="I167" s="377">
        <v>1.5937166996132745E-2</v>
      </c>
      <c r="J167" s="377">
        <v>1.5937166996132745E-2</v>
      </c>
      <c r="K167" s="377">
        <v>1.5937166996132745E-2</v>
      </c>
      <c r="L167" s="377">
        <v>18.732410202791971</v>
      </c>
      <c r="M167" s="377">
        <v>18.732410202791971</v>
      </c>
      <c r="N167" s="377">
        <v>1.241588509494183</v>
      </c>
      <c r="O167" s="377">
        <v>0.76441898945346598</v>
      </c>
      <c r="P167" s="377">
        <v>0.76441898945346598</v>
      </c>
      <c r="Q167" s="377">
        <v>4.8883630318229288E-2</v>
      </c>
      <c r="R167" s="377">
        <v>0.1562027083784506</v>
      </c>
      <c r="S167" s="377">
        <v>0.1562027083784506</v>
      </c>
      <c r="T167" s="377">
        <v>8.3412326189669251E-3</v>
      </c>
      <c r="U167" s="377">
        <v>1</v>
      </c>
      <c r="V167" s="377">
        <v>1</v>
      </c>
      <c r="W167" s="377">
        <v>1</v>
      </c>
      <c r="X167" s="377">
        <v>0.46870788242771533</v>
      </c>
      <c r="Y167" s="377">
        <v>0.46870788242771533</v>
      </c>
      <c r="Z167" s="377">
        <v>2.5055895069787889E-2</v>
      </c>
      <c r="AA167" s="377">
        <v>6.65199308037355E-3</v>
      </c>
      <c r="AB167" s="377">
        <v>6.65199308037355E-3</v>
      </c>
      <c r="AC167" s="377">
        <v>6.65199308037355E-3</v>
      </c>
    </row>
    <row r="168" spans="1:29" x14ac:dyDescent="0.25">
      <c r="A168" s="376">
        <v>0.76500000000000057</v>
      </c>
      <c r="C168" s="377">
        <v>0.5495127347364136</v>
      </c>
      <c r="D168" s="377">
        <v>0.5495127347364136</v>
      </c>
      <c r="E168" s="377">
        <v>0.5495127347364136</v>
      </c>
      <c r="F168" s="377">
        <v>1.0721145126302639E-6</v>
      </c>
      <c r="G168" s="377">
        <v>1.0721145126302639E-6</v>
      </c>
      <c r="H168" s="377">
        <v>1.0721145126302639E-6</v>
      </c>
      <c r="I168" s="377">
        <v>1.6552585511387059E-2</v>
      </c>
      <c r="J168" s="377">
        <v>1.6552585511387059E-2</v>
      </c>
      <c r="K168" s="377">
        <v>1.6552585511387059E-2</v>
      </c>
      <c r="L168" s="377">
        <v>19.17662007323316</v>
      </c>
      <c r="M168" s="377">
        <v>19.17662007323316</v>
      </c>
      <c r="N168" s="377">
        <v>1.2772006203150312</v>
      </c>
      <c r="O168" s="377">
        <v>0.78326112565496497</v>
      </c>
      <c r="P168" s="377">
        <v>0.78326112565496497</v>
      </c>
      <c r="Q168" s="377">
        <v>5.0310930650698693E-2</v>
      </c>
      <c r="R168" s="377">
        <v>0.16323454430542617</v>
      </c>
      <c r="S168" s="377">
        <v>0.16323454430542617</v>
      </c>
      <c r="T168" s="377">
        <v>8.7584956108834235E-3</v>
      </c>
      <c r="U168" s="377">
        <v>1</v>
      </c>
      <c r="V168" s="377">
        <v>1</v>
      </c>
      <c r="W168" s="377">
        <v>1</v>
      </c>
      <c r="X168" s="377">
        <v>0.48978290186304829</v>
      </c>
      <c r="Y168" s="377">
        <v>0.48978290186304829</v>
      </c>
      <c r="Z168" s="377">
        <v>2.6309214977773453E-2</v>
      </c>
      <c r="AA168" s="377">
        <v>6.8543499571017633E-3</v>
      </c>
      <c r="AB168" s="377">
        <v>6.8543499571017633E-3</v>
      </c>
      <c r="AC168" s="377">
        <v>6.8543499571017633E-3</v>
      </c>
    </row>
    <row r="169" spans="1:29" x14ac:dyDescent="0.25">
      <c r="A169" s="376">
        <v>0.77000000000000057</v>
      </c>
      <c r="C169" s="377">
        <v>0.56314033922500595</v>
      </c>
      <c r="D169" s="377">
        <v>0.56314033922500595</v>
      </c>
      <c r="E169" s="377">
        <v>0.56314033922500595</v>
      </c>
      <c r="F169" s="377">
        <v>1.1122877948913325E-6</v>
      </c>
      <c r="G169" s="377">
        <v>1.1122877948913325E-6</v>
      </c>
      <c r="H169" s="377">
        <v>1.1122877948913325E-6</v>
      </c>
      <c r="I169" s="377">
        <v>1.713142553800457E-2</v>
      </c>
      <c r="J169" s="377">
        <v>1.713142553800457E-2</v>
      </c>
      <c r="K169" s="377">
        <v>1.713142553800457E-2</v>
      </c>
      <c r="L169" s="377">
        <v>19.592396576000578</v>
      </c>
      <c r="M169" s="377">
        <v>19.592396576000578</v>
      </c>
      <c r="N169" s="377">
        <v>1.314995447656317</v>
      </c>
      <c r="O169" s="377">
        <v>0.8023177195051191</v>
      </c>
      <c r="P169" s="377">
        <v>0.8023177195051191</v>
      </c>
      <c r="Q169" s="377">
        <v>5.1704620636857351E-2</v>
      </c>
      <c r="R169" s="377">
        <v>0.1706219889974637</v>
      </c>
      <c r="S169" s="377">
        <v>0.1706219889974637</v>
      </c>
      <c r="T169" s="377">
        <v>9.2275638432440018E-3</v>
      </c>
      <c r="U169" s="377">
        <v>1</v>
      </c>
      <c r="V169" s="377">
        <v>1</v>
      </c>
      <c r="W169" s="377">
        <v>1</v>
      </c>
      <c r="X169" s="377">
        <v>0.51192139622642607</v>
      </c>
      <c r="Y169" s="377">
        <v>0.51192139622642607</v>
      </c>
      <c r="Z169" s="377">
        <v>2.7718131613039564E-2</v>
      </c>
      <c r="AA169" s="377">
        <v>7.0833978176597558E-3</v>
      </c>
      <c r="AB169" s="377">
        <v>7.0833978176597558E-3</v>
      </c>
      <c r="AC169" s="377">
        <v>7.0833978176597558E-3</v>
      </c>
    </row>
    <row r="170" spans="1:29" x14ac:dyDescent="0.25">
      <c r="A170" s="376">
        <v>0.77500000000000058</v>
      </c>
      <c r="C170" s="377">
        <v>0.57600948981821376</v>
      </c>
      <c r="D170" s="377">
        <v>0.57600948981821376</v>
      </c>
      <c r="E170" s="377">
        <v>0.57600948981821376</v>
      </c>
      <c r="F170" s="377">
        <v>1.1554097702658795E-6</v>
      </c>
      <c r="G170" s="377">
        <v>1.1554097702658795E-6</v>
      </c>
      <c r="H170" s="377">
        <v>1.1554097702658795E-6</v>
      </c>
      <c r="I170" s="377">
        <v>1.7886858519709229E-2</v>
      </c>
      <c r="J170" s="377">
        <v>1.7886858519709229E-2</v>
      </c>
      <c r="K170" s="377">
        <v>1.7886858519709229E-2</v>
      </c>
      <c r="L170" s="377">
        <v>20.059992118068838</v>
      </c>
      <c r="M170" s="377">
        <v>20.059992118068838</v>
      </c>
      <c r="N170" s="377">
        <v>1.3485577067557497</v>
      </c>
      <c r="O170" s="377">
        <v>0.8237474458324906</v>
      </c>
      <c r="P170" s="377">
        <v>0.8237474458324906</v>
      </c>
      <c r="Q170" s="377">
        <v>5.3100307585090767E-2</v>
      </c>
      <c r="R170" s="377">
        <v>0.17845671753545292</v>
      </c>
      <c r="S170" s="377">
        <v>0.17845671753545292</v>
      </c>
      <c r="T170" s="377">
        <v>9.6812491540220168E-3</v>
      </c>
      <c r="U170" s="377">
        <v>1</v>
      </c>
      <c r="V170" s="377">
        <v>1</v>
      </c>
      <c r="W170" s="377">
        <v>1</v>
      </c>
      <c r="X170" s="377">
        <v>0.53539770698652323</v>
      </c>
      <c r="Y170" s="377">
        <v>0.53539770698652323</v>
      </c>
      <c r="Z170" s="377">
        <v>2.9080834211461216E-2</v>
      </c>
      <c r="AA170" s="377">
        <v>7.3073469496924065E-3</v>
      </c>
      <c r="AB170" s="377">
        <v>7.3073469496924065E-3</v>
      </c>
      <c r="AC170" s="377">
        <v>7.3073469496924065E-3</v>
      </c>
    </row>
    <row r="171" spans="1:29" x14ac:dyDescent="0.25">
      <c r="A171" s="376">
        <v>0.78000000000000058</v>
      </c>
      <c r="C171" s="377">
        <v>0.58853545305071964</v>
      </c>
      <c r="D171" s="377">
        <v>0.58853545305071964</v>
      </c>
      <c r="E171" s="377">
        <v>0.58853545305071964</v>
      </c>
      <c r="F171" s="377">
        <v>1.1976204757389243E-6</v>
      </c>
      <c r="G171" s="377">
        <v>1.1976204757389243E-6</v>
      </c>
      <c r="H171" s="377">
        <v>1.1976204757389243E-6</v>
      </c>
      <c r="I171" s="377">
        <v>1.8612292574703138E-2</v>
      </c>
      <c r="J171" s="377">
        <v>1.8612292574703138E-2</v>
      </c>
      <c r="K171" s="377">
        <v>1.8612292574703138E-2</v>
      </c>
      <c r="L171" s="377">
        <v>20.563628216221645</v>
      </c>
      <c r="M171" s="377">
        <v>20.563628216221645</v>
      </c>
      <c r="N171" s="377">
        <v>1.3851172582823339</v>
      </c>
      <c r="O171" s="377">
        <v>0.84665152134018595</v>
      </c>
      <c r="P171" s="377">
        <v>0.84665152134018595</v>
      </c>
      <c r="Q171" s="377">
        <v>5.4781899666046352E-2</v>
      </c>
      <c r="R171" s="377">
        <v>0.18740666704897788</v>
      </c>
      <c r="S171" s="377">
        <v>0.18740666704897788</v>
      </c>
      <c r="T171" s="377">
        <v>1.01809795179372E-2</v>
      </c>
      <c r="U171" s="377">
        <v>1</v>
      </c>
      <c r="V171" s="377">
        <v>1</v>
      </c>
      <c r="W171" s="377">
        <v>1</v>
      </c>
      <c r="X171" s="377">
        <v>0.56221244890133859</v>
      </c>
      <c r="Y171" s="377">
        <v>0.56221244890133859</v>
      </c>
      <c r="Z171" s="377">
        <v>3.0581828701016615E-2</v>
      </c>
      <c r="AA171" s="377">
        <v>7.5382085561802306E-3</v>
      </c>
      <c r="AB171" s="377">
        <v>7.5382085561802306E-3</v>
      </c>
      <c r="AC171" s="377">
        <v>7.5382085561802306E-3</v>
      </c>
    </row>
    <row r="172" spans="1:29" x14ac:dyDescent="0.25">
      <c r="A172" s="376">
        <v>0.78500000000000059</v>
      </c>
      <c r="C172" s="377">
        <v>0.60183835331121238</v>
      </c>
      <c r="D172" s="377">
        <v>0.60183835331121238</v>
      </c>
      <c r="E172" s="377">
        <v>0.60183835331121238</v>
      </c>
      <c r="F172" s="377">
        <v>1.2426645734302651E-6</v>
      </c>
      <c r="G172" s="377">
        <v>1.2426645734302651E-6</v>
      </c>
      <c r="H172" s="377">
        <v>1.2426645734302651E-6</v>
      </c>
      <c r="I172" s="377">
        <v>1.9373426123539234E-2</v>
      </c>
      <c r="J172" s="377">
        <v>1.9373426123539234E-2</v>
      </c>
      <c r="K172" s="377">
        <v>1.9373426123539234E-2</v>
      </c>
      <c r="L172" s="377">
        <v>21.068955897439608</v>
      </c>
      <c r="M172" s="377">
        <v>21.068955897439608</v>
      </c>
      <c r="N172" s="377">
        <v>1.4238079169078857</v>
      </c>
      <c r="O172" s="377">
        <v>0.8729898355781639</v>
      </c>
      <c r="P172" s="377">
        <v>0.8729898355781639</v>
      </c>
      <c r="Q172" s="377">
        <v>5.6566725898464121E-2</v>
      </c>
      <c r="R172" s="377">
        <v>0.19637427243492614</v>
      </c>
      <c r="S172" s="377">
        <v>0.19637427243492614</v>
      </c>
      <c r="T172" s="377">
        <v>1.0724985212421495E-2</v>
      </c>
      <c r="U172" s="377">
        <v>1</v>
      </c>
      <c r="V172" s="377">
        <v>1</v>
      </c>
      <c r="W172" s="377">
        <v>1</v>
      </c>
      <c r="X172" s="377">
        <v>0.58907659868107376</v>
      </c>
      <c r="Y172" s="377">
        <v>0.58907659868107376</v>
      </c>
      <c r="Z172" s="377">
        <v>3.2215796578209534E-2</v>
      </c>
      <c r="AA172" s="377">
        <v>7.7743835276509708E-3</v>
      </c>
      <c r="AB172" s="377">
        <v>7.7743835276509708E-3</v>
      </c>
      <c r="AC172" s="377">
        <v>7.7743835276509708E-3</v>
      </c>
    </row>
    <row r="173" spans="1:29" x14ac:dyDescent="0.25">
      <c r="A173" s="376">
        <v>0.79000000000000059</v>
      </c>
      <c r="C173" s="377">
        <v>0.61605993728035069</v>
      </c>
      <c r="D173" s="377">
        <v>0.61605993728035069</v>
      </c>
      <c r="E173" s="377">
        <v>0.61605993728035069</v>
      </c>
      <c r="F173" s="377">
        <v>1.288304416535041E-6</v>
      </c>
      <c r="G173" s="377">
        <v>1.288304416535041E-6</v>
      </c>
      <c r="H173" s="377">
        <v>1.288304416535041E-6</v>
      </c>
      <c r="I173" s="377">
        <v>2.0148964239010171E-2</v>
      </c>
      <c r="J173" s="377">
        <v>2.0148964239010171E-2</v>
      </c>
      <c r="K173" s="377">
        <v>2.0148964239010171E-2</v>
      </c>
      <c r="L173" s="377">
        <v>21.611579036099002</v>
      </c>
      <c r="M173" s="377">
        <v>21.611579036099002</v>
      </c>
      <c r="N173" s="377">
        <v>1.4684851643911143</v>
      </c>
      <c r="O173" s="377">
        <v>0.89828516204577646</v>
      </c>
      <c r="P173" s="377">
        <v>0.89828516204577646</v>
      </c>
      <c r="Q173" s="377">
        <v>5.8450192637543273E-2</v>
      </c>
      <c r="R173" s="377">
        <v>0.20462850454919687</v>
      </c>
      <c r="S173" s="377">
        <v>0.20462850454919687</v>
      </c>
      <c r="T173" s="377">
        <v>1.1294559417099026E-2</v>
      </c>
      <c r="U173" s="377">
        <v>1</v>
      </c>
      <c r="V173" s="377">
        <v>1</v>
      </c>
      <c r="W173" s="377">
        <v>1</v>
      </c>
      <c r="X173" s="377">
        <v>0.61380061706630684</v>
      </c>
      <c r="Y173" s="377">
        <v>0.61380061706630684</v>
      </c>
      <c r="Z173" s="377">
        <v>3.3926547842511492E-2</v>
      </c>
      <c r="AA173" s="377">
        <v>8.0208889826924347E-3</v>
      </c>
      <c r="AB173" s="377">
        <v>8.0208889826924347E-3</v>
      </c>
      <c r="AC173" s="377">
        <v>8.0208889826924347E-3</v>
      </c>
    </row>
    <row r="174" spans="1:29" x14ac:dyDescent="0.25">
      <c r="A174" s="376">
        <v>0.7950000000000006</v>
      </c>
      <c r="C174" s="377">
        <v>0.62892276408122572</v>
      </c>
      <c r="D174" s="377">
        <v>0.62892276408122572</v>
      </c>
      <c r="E174" s="377">
        <v>0.62892276408122572</v>
      </c>
      <c r="F174" s="377">
        <v>1.3409080741982764E-6</v>
      </c>
      <c r="G174" s="377">
        <v>1.3409080741982764E-6</v>
      </c>
      <c r="H174" s="377">
        <v>1.3409080741982764E-6</v>
      </c>
      <c r="I174" s="377">
        <v>2.0963355848948331E-2</v>
      </c>
      <c r="J174" s="377">
        <v>2.0963355848948331E-2</v>
      </c>
      <c r="K174" s="377">
        <v>2.0963355848948331E-2</v>
      </c>
      <c r="L174" s="377">
        <v>22.192871725153214</v>
      </c>
      <c r="M174" s="377">
        <v>22.192871725153214</v>
      </c>
      <c r="N174" s="377">
        <v>1.5087704112138947</v>
      </c>
      <c r="O174" s="377">
        <v>0.9241596778686969</v>
      </c>
      <c r="P174" s="377">
        <v>0.9241596778686969</v>
      </c>
      <c r="Q174" s="377">
        <v>6.0424984904154468E-2</v>
      </c>
      <c r="R174" s="377">
        <v>0.21530087327299899</v>
      </c>
      <c r="S174" s="377">
        <v>0.21530087327299899</v>
      </c>
      <c r="T174" s="377">
        <v>1.1905736170904343E-2</v>
      </c>
      <c r="U174" s="377">
        <v>1</v>
      </c>
      <c r="V174" s="377">
        <v>1</v>
      </c>
      <c r="W174" s="377">
        <v>1</v>
      </c>
      <c r="X174" s="377">
        <v>0.64576332802673075</v>
      </c>
      <c r="Y174" s="377">
        <v>0.64576332802673075</v>
      </c>
      <c r="Z174" s="377">
        <v>3.5762239192839738E-2</v>
      </c>
      <c r="AA174" s="377">
        <v>8.2697619589135775E-3</v>
      </c>
      <c r="AB174" s="377">
        <v>8.2697619589135775E-3</v>
      </c>
      <c r="AC174" s="377">
        <v>8.2697619589135775E-3</v>
      </c>
    </row>
    <row r="175" spans="1:29" x14ac:dyDescent="0.25">
      <c r="A175" s="376">
        <v>0.8000000000000006</v>
      </c>
      <c r="C175" s="377">
        <v>0.64228904010009014</v>
      </c>
      <c r="D175" s="377">
        <v>0.64228904010009014</v>
      </c>
      <c r="E175" s="377">
        <v>0.64228904010009014</v>
      </c>
      <c r="F175" s="377">
        <v>1.3905997388572028E-6</v>
      </c>
      <c r="G175" s="377">
        <v>1.3905997388572028E-6</v>
      </c>
      <c r="H175" s="377">
        <v>1.3905997388572028E-6</v>
      </c>
      <c r="I175" s="377">
        <v>2.1842506338049187E-2</v>
      </c>
      <c r="J175" s="377">
        <v>2.1842506338049187E-2</v>
      </c>
      <c r="K175" s="377">
        <v>2.1842506338049187E-2</v>
      </c>
      <c r="L175" s="377">
        <v>22.721489341710907</v>
      </c>
      <c r="M175" s="377">
        <v>22.721489341710907</v>
      </c>
      <c r="N175" s="377">
        <v>1.5546117957857688</v>
      </c>
      <c r="O175" s="377">
        <v>0.94795090451832442</v>
      </c>
      <c r="P175" s="377">
        <v>0.94795090451832442</v>
      </c>
      <c r="Q175" s="377">
        <v>6.2368604166687047E-2</v>
      </c>
      <c r="R175" s="377">
        <v>0.22599876550348483</v>
      </c>
      <c r="S175" s="377">
        <v>0.22599876550348483</v>
      </c>
      <c r="T175" s="377">
        <v>1.2640554062049674E-2</v>
      </c>
      <c r="U175" s="377">
        <v>1</v>
      </c>
      <c r="V175" s="377">
        <v>1</v>
      </c>
      <c r="W175" s="377">
        <v>1</v>
      </c>
      <c r="X175" s="377">
        <v>0.67779751605041483</v>
      </c>
      <c r="Y175" s="377">
        <v>0.67779751605041483</v>
      </c>
      <c r="Z175" s="377">
        <v>3.7969269575565442E-2</v>
      </c>
      <c r="AA175" s="377">
        <v>8.5602575581617702E-3</v>
      </c>
      <c r="AB175" s="377">
        <v>8.5602575581617702E-3</v>
      </c>
      <c r="AC175" s="377">
        <v>8.5602575581617702E-3</v>
      </c>
    </row>
    <row r="176" spans="1:29" x14ac:dyDescent="0.25">
      <c r="A176" s="376">
        <v>0.8050000000000006</v>
      </c>
      <c r="C176" s="377">
        <v>0.65708661873242291</v>
      </c>
      <c r="D176" s="377">
        <v>0.65708661873242291</v>
      </c>
      <c r="E176" s="377">
        <v>0.65708661873242291</v>
      </c>
      <c r="F176" s="377">
        <v>1.4412881949118481E-6</v>
      </c>
      <c r="G176" s="377">
        <v>1.4412881949118481E-6</v>
      </c>
      <c r="H176" s="377">
        <v>1.4412881949118481E-6</v>
      </c>
      <c r="I176" s="377">
        <v>2.2720313164685237E-2</v>
      </c>
      <c r="J176" s="377">
        <v>2.2720313164685237E-2</v>
      </c>
      <c r="K176" s="377">
        <v>2.2720313164685237E-2</v>
      </c>
      <c r="L176" s="377">
        <v>23.319529337122741</v>
      </c>
      <c r="M176" s="377">
        <v>23.319529337122741</v>
      </c>
      <c r="N176" s="377">
        <v>1.6008814093620265</v>
      </c>
      <c r="O176" s="377">
        <v>0.97484721135756958</v>
      </c>
      <c r="P176" s="377">
        <v>0.97484721135756958</v>
      </c>
      <c r="Q176" s="377">
        <v>6.4418543706997802E-2</v>
      </c>
      <c r="R176" s="377">
        <v>0.23726441116738417</v>
      </c>
      <c r="S176" s="377">
        <v>0.23726441116738417</v>
      </c>
      <c r="T176" s="377">
        <v>1.3317329197414862E-2</v>
      </c>
      <c r="U176" s="377">
        <v>1</v>
      </c>
      <c r="V176" s="377">
        <v>1</v>
      </c>
      <c r="W176" s="377">
        <v>1</v>
      </c>
      <c r="X176" s="377">
        <v>0.71152643660465864</v>
      </c>
      <c r="Y176" s="377">
        <v>0.71152643660465864</v>
      </c>
      <c r="Z176" s="377">
        <v>4.00019473261225E-2</v>
      </c>
      <c r="AA176" s="377">
        <v>8.840963535039317E-3</v>
      </c>
      <c r="AB176" s="377">
        <v>8.840963535039317E-3</v>
      </c>
      <c r="AC176" s="377">
        <v>8.840963535039317E-3</v>
      </c>
    </row>
    <row r="177" spans="1:29" x14ac:dyDescent="0.25">
      <c r="A177" s="376">
        <v>0.81000000000000061</v>
      </c>
      <c r="C177" s="377">
        <v>0.67357116210212764</v>
      </c>
      <c r="D177" s="377">
        <v>0.67357116210212764</v>
      </c>
      <c r="E177" s="377">
        <v>0.67357116210212764</v>
      </c>
      <c r="F177" s="377">
        <v>1.5020413513092945E-6</v>
      </c>
      <c r="G177" s="377">
        <v>1.5020413513092945E-6</v>
      </c>
      <c r="H177" s="377">
        <v>1.5020413513092945E-6</v>
      </c>
      <c r="I177" s="377">
        <v>2.3682364140756338E-2</v>
      </c>
      <c r="J177" s="377">
        <v>2.3682364140756338E-2</v>
      </c>
      <c r="K177" s="377">
        <v>2.3682364140756338E-2</v>
      </c>
      <c r="L177" s="377">
        <v>23.960978324720823</v>
      </c>
      <c r="M177" s="377">
        <v>23.960978324720823</v>
      </c>
      <c r="N177" s="377">
        <v>1.6486148146307136</v>
      </c>
      <c r="O177" s="377">
        <v>1.0039040079277091</v>
      </c>
      <c r="P177" s="377">
        <v>1.0039040079277091</v>
      </c>
      <c r="Q177" s="377">
        <v>6.6695221600528029E-2</v>
      </c>
      <c r="R177" s="377">
        <v>0.24966587641969296</v>
      </c>
      <c r="S177" s="377">
        <v>0.24966587641969296</v>
      </c>
      <c r="T177" s="377">
        <v>1.4063742909439011E-2</v>
      </c>
      <c r="U177" s="377">
        <v>1</v>
      </c>
      <c r="V177" s="377">
        <v>1</v>
      </c>
      <c r="W177" s="377">
        <v>1</v>
      </c>
      <c r="X177" s="377">
        <v>0.74864958933729342</v>
      </c>
      <c r="Y177" s="377">
        <v>0.74864958933729342</v>
      </c>
      <c r="Z177" s="377">
        <v>4.2243759693067755E-2</v>
      </c>
      <c r="AA177" s="377">
        <v>9.1707761951019175E-3</v>
      </c>
      <c r="AB177" s="377">
        <v>9.1707761951019175E-3</v>
      </c>
      <c r="AC177" s="377">
        <v>9.1707761951019175E-3</v>
      </c>
    </row>
    <row r="178" spans="1:29" x14ac:dyDescent="0.25">
      <c r="A178" s="376">
        <v>0.81500000000000061</v>
      </c>
      <c r="C178" s="377">
        <v>0.68957758546746895</v>
      </c>
      <c r="D178" s="377">
        <v>0.68957758546746895</v>
      </c>
      <c r="E178" s="377">
        <v>0.68957758546746895</v>
      </c>
      <c r="F178" s="377">
        <v>1.5595139105132907E-6</v>
      </c>
      <c r="G178" s="377">
        <v>1.5595139105132907E-6</v>
      </c>
      <c r="H178" s="377">
        <v>1.5595139105132907E-6</v>
      </c>
      <c r="I178" s="377">
        <v>2.4745703224172879E-2</v>
      </c>
      <c r="J178" s="377">
        <v>2.4745703224172879E-2</v>
      </c>
      <c r="K178" s="377">
        <v>2.4745703224172879E-2</v>
      </c>
      <c r="L178" s="377">
        <v>24.678594800903042</v>
      </c>
      <c r="M178" s="377">
        <v>24.678594800903042</v>
      </c>
      <c r="N178" s="377">
        <v>1.6974754210463485</v>
      </c>
      <c r="O178" s="377">
        <v>1.0373026353237298</v>
      </c>
      <c r="P178" s="377">
        <v>1.0373026353237298</v>
      </c>
      <c r="Q178" s="377">
        <v>6.9121491529180679E-2</v>
      </c>
      <c r="R178" s="377">
        <v>0.26305743253662722</v>
      </c>
      <c r="S178" s="377">
        <v>0.26305743253662722</v>
      </c>
      <c r="T178" s="377">
        <v>1.481650167638169E-2</v>
      </c>
      <c r="U178" s="377">
        <v>1</v>
      </c>
      <c r="V178" s="377">
        <v>1</v>
      </c>
      <c r="W178" s="377">
        <v>1</v>
      </c>
      <c r="X178" s="377">
        <v>0.78872903517980186</v>
      </c>
      <c r="Y178" s="377">
        <v>0.78872903517980186</v>
      </c>
      <c r="Z178" s="377">
        <v>4.450460447398584E-2</v>
      </c>
      <c r="AA178" s="377">
        <v>9.4849000897601118E-3</v>
      </c>
      <c r="AB178" s="377">
        <v>9.4849000897601118E-3</v>
      </c>
      <c r="AC178" s="377">
        <v>9.4849000897601118E-3</v>
      </c>
    </row>
    <row r="179" spans="1:29" x14ac:dyDescent="0.25">
      <c r="A179" s="376">
        <v>0.82000000000000062</v>
      </c>
      <c r="C179" s="377">
        <v>0.70795737625330468</v>
      </c>
      <c r="D179" s="377">
        <v>0.70795737625330468</v>
      </c>
      <c r="E179" s="377">
        <v>0.70795737625330468</v>
      </c>
      <c r="F179" s="377">
        <v>1.6287292394181779E-6</v>
      </c>
      <c r="G179" s="377">
        <v>1.6287292394181779E-6</v>
      </c>
      <c r="H179" s="377">
        <v>1.6287292394181779E-6</v>
      </c>
      <c r="I179" s="377">
        <v>2.5953165776259546E-2</v>
      </c>
      <c r="J179" s="377">
        <v>2.5953165776259546E-2</v>
      </c>
      <c r="K179" s="377">
        <v>2.5953165776259546E-2</v>
      </c>
      <c r="L179" s="377">
        <v>25.344550828021372</v>
      </c>
      <c r="M179" s="377">
        <v>25.344550828021372</v>
      </c>
      <c r="N179" s="377">
        <v>1.7510458494463639</v>
      </c>
      <c r="O179" s="377">
        <v>1.0700792981224745</v>
      </c>
      <c r="P179" s="377">
        <v>1.0700792981224745</v>
      </c>
      <c r="Q179" s="377">
        <v>7.1412434719042045E-2</v>
      </c>
      <c r="R179" s="377">
        <v>0.27689197695853529</v>
      </c>
      <c r="S179" s="377">
        <v>0.27689197695853529</v>
      </c>
      <c r="T179" s="377">
        <v>1.5699560735430339E-2</v>
      </c>
      <c r="U179" s="377">
        <v>1</v>
      </c>
      <c r="V179" s="377">
        <v>1</v>
      </c>
      <c r="W179" s="377">
        <v>1</v>
      </c>
      <c r="X179" s="377">
        <v>0.83012612705447109</v>
      </c>
      <c r="Y179" s="377">
        <v>0.83012612705447109</v>
      </c>
      <c r="Z179" s="377">
        <v>4.7156763229094761E-2</v>
      </c>
      <c r="AA179" s="377">
        <v>9.8357642223777745E-3</v>
      </c>
      <c r="AB179" s="377">
        <v>9.8357642223777745E-3</v>
      </c>
      <c r="AC179" s="377">
        <v>9.8357642223777745E-3</v>
      </c>
    </row>
    <row r="180" spans="1:29" x14ac:dyDescent="0.25">
      <c r="A180" s="376">
        <v>0.82500000000000062</v>
      </c>
      <c r="C180" s="377">
        <v>0.72579582722988423</v>
      </c>
      <c r="D180" s="377">
        <v>0.72579582722988423</v>
      </c>
      <c r="E180" s="377">
        <v>0.72579582722988423</v>
      </c>
      <c r="F180" s="377">
        <v>1.6915144104582891E-6</v>
      </c>
      <c r="G180" s="377">
        <v>1.6915144104582891E-6</v>
      </c>
      <c r="H180" s="377">
        <v>1.6915144104582891E-6</v>
      </c>
      <c r="I180" s="377">
        <v>2.7186184321282447E-2</v>
      </c>
      <c r="J180" s="377">
        <v>2.7186184321282447E-2</v>
      </c>
      <c r="K180" s="377">
        <v>2.7186184321282447E-2</v>
      </c>
      <c r="L180" s="377">
        <v>26.141808368513175</v>
      </c>
      <c r="M180" s="377">
        <v>26.141808368513175</v>
      </c>
      <c r="N180" s="377">
        <v>1.8043744881093386</v>
      </c>
      <c r="O180" s="377">
        <v>1.108021549131871</v>
      </c>
      <c r="P180" s="377">
        <v>1.108021549131871</v>
      </c>
      <c r="Q180" s="377">
        <v>7.390811058139346E-2</v>
      </c>
      <c r="R180" s="377">
        <v>0.29146115271481943</v>
      </c>
      <c r="S180" s="377">
        <v>0.29146115271481943</v>
      </c>
      <c r="T180" s="377">
        <v>1.6650817432477497E-2</v>
      </c>
      <c r="U180" s="377">
        <v>1</v>
      </c>
      <c r="V180" s="377">
        <v>1</v>
      </c>
      <c r="W180" s="377">
        <v>1</v>
      </c>
      <c r="X180" s="377">
        <v>0.87371248333947826</v>
      </c>
      <c r="Y180" s="377">
        <v>0.87371248333947826</v>
      </c>
      <c r="Z180" s="377">
        <v>5.00137071144846E-2</v>
      </c>
      <c r="AA180" s="377">
        <v>1.0203489887775202E-2</v>
      </c>
      <c r="AB180" s="377">
        <v>1.0203489887775202E-2</v>
      </c>
      <c r="AC180" s="377">
        <v>1.0203489887775202E-2</v>
      </c>
    </row>
    <row r="181" spans="1:29" x14ac:dyDescent="0.25">
      <c r="A181" s="376">
        <v>0.83000000000000063</v>
      </c>
      <c r="C181" s="377">
        <v>0.74534042148490398</v>
      </c>
      <c r="D181" s="377">
        <v>0.74534042148490398</v>
      </c>
      <c r="E181" s="377">
        <v>0.74534042148490398</v>
      </c>
      <c r="F181" s="377">
        <v>1.764878434414847E-6</v>
      </c>
      <c r="G181" s="377">
        <v>1.764878434414847E-6</v>
      </c>
      <c r="H181" s="377">
        <v>1.764878434414847E-6</v>
      </c>
      <c r="I181" s="377">
        <v>2.8596766224911065E-2</v>
      </c>
      <c r="J181" s="377">
        <v>2.8596766224911065E-2</v>
      </c>
      <c r="K181" s="377">
        <v>2.8596766224911065E-2</v>
      </c>
      <c r="L181" s="377">
        <v>26.915187271878171</v>
      </c>
      <c r="M181" s="377">
        <v>26.915187271878171</v>
      </c>
      <c r="N181" s="377">
        <v>1.863829450466832</v>
      </c>
      <c r="O181" s="377">
        <v>1.1470448330714018</v>
      </c>
      <c r="P181" s="377">
        <v>1.1470448330714018</v>
      </c>
      <c r="Q181" s="377">
        <v>7.6341021236402656E-2</v>
      </c>
      <c r="R181" s="377">
        <v>0.3066286642869413</v>
      </c>
      <c r="S181" s="377">
        <v>0.3066286642869413</v>
      </c>
      <c r="T181" s="377">
        <v>1.7633904081341377E-2</v>
      </c>
      <c r="U181" s="377">
        <v>1</v>
      </c>
      <c r="V181" s="377">
        <v>1</v>
      </c>
      <c r="W181" s="377">
        <v>1</v>
      </c>
      <c r="X181" s="377">
        <v>0.91907909490149364</v>
      </c>
      <c r="Y181" s="377">
        <v>0.91907909490149364</v>
      </c>
      <c r="Z181" s="377">
        <v>5.2966205589466381E-2</v>
      </c>
      <c r="AA181" s="377">
        <v>1.0577197172785774E-2</v>
      </c>
      <c r="AB181" s="377">
        <v>1.0577197172785774E-2</v>
      </c>
      <c r="AC181" s="377">
        <v>1.0577197172785774E-2</v>
      </c>
    </row>
    <row r="182" spans="1:29" x14ac:dyDescent="0.25">
      <c r="A182" s="376">
        <v>0.83500000000000063</v>
      </c>
      <c r="C182" s="377">
        <v>0.76778202309167243</v>
      </c>
      <c r="D182" s="377">
        <v>0.76778202309167243</v>
      </c>
      <c r="E182" s="377">
        <v>0.76778202309167243</v>
      </c>
      <c r="F182" s="377">
        <v>1.8451724079773518E-6</v>
      </c>
      <c r="G182" s="377">
        <v>1.8451724079773518E-6</v>
      </c>
      <c r="H182" s="377">
        <v>1.8451724079773518E-6</v>
      </c>
      <c r="I182" s="377">
        <v>2.9982601276936156E-2</v>
      </c>
      <c r="J182" s="377">
        <v>2.9982601276936156E-2</v>
      </c>
      <c r="K182" s="377">
        <v>2.9982601276936156E-2</v>
      </c>
      <c r="L182" s="377">
        <v>27.603887978294512</v>
      </c>
      <c r="M182" s="377">
        <v>27.603887978294512</v>
      </c>
      <c r="N182" s="377">
        <v>1.9250668157731947</v>
      </c>
      <c r="O182" s="377">
        <v>1.1842093079682479</v>
      </c>
      <c r="P182" s="377">
        <v>1.1842093079682479</v>
      </c>
      <c r="Q182" s="377">
        <v>7.9051061673590856E-2</v>
      </c>
      <c r="R182" s="377">
        <v>0.32508892838838233</v>
      </c>
      <c r="S182" s="377">
        <v>0.32508892838838233</v>
      </c>
      <c r="T182" s="377">
        <v>1.8579708132760477E-2</v>
      </c>
      <c r="U182" s="377">
        <v>1</v>
      </c>
      <c r="V182" s="377">
        <v>1</v>
      </c>
      <c r="W182" s="377">
        <v>1</v>
      </c>
      <c r="X182" s="377">
        <v>0.97428100586214017</v>
      </c>
      <c r="Y182" s="377">
        <v>0.97428100586214017</v>
      </c>
      <c r="Z182" s="377">
        <v>5.5806693675836627E-2</v>
      </c>
      <c r="AA182" s="377">
        <v>1.1019844843711442E-2</v>
      </c>
      <c r="AB182" s="377">
        <v>1.1019844843711442E-2</v>
      </c>
      <c r="AC182" s="377">
        <v>1.1019844843711442E-2</v>
      </c>
    </row>
    <row r="183" spans="1:29" x14ac:dyDescent="0.25">
      <c r="A183" s="376">
        <v>0.84000000000000064</v>
      </c>
      <c r="C183" s="377">
        <v>0.78979442902736086</v>
      </c>
      <c r="D183" s="377">
        <v>0.78979442902736086</v>
      </c>
      <c r="E183" s="377">
        <v>0.78979442902736086</v>
      </c>
      <c r="F183" s="377">
        <v>1.9254095291700435E-6</v>
      </c>
      <c r="G183" s="377">
        <v>1.9254095291700435E-6</v>
      </c>
      <c r="H183" s="377">
        <v>1.9254095291700435E-6</v>
      </c>
      <c r="I183" s="377">
        <v>3.1508849945413246E-2</v>
      </c>
      <c r="J183" s="377">
        <v>3.1508849945413246E-2</v>
      </c>
      <c r="K183" s="377">
        <v>3.1508849945413246E-2</v>
      </c>
      <c r="L183" s="377">
        <v>28.388660469577346</v>
      </c>
      <c r="M183" s="377">
        <v>28.388660469577346</v>
      </c>
      <c r="N183" s="377">
        <v>1.9881971861242806</v>
      </c>
      <c r="O183" s="377">
        <v>1.2258487402908935</v>
      </c>
      <c r="P183" s="377">
        <v>1.2258487402908935</v>
      </c>
      <c r="Q183" s="377">
        <v>8.1964760648768648E-2</v>
      </c>
      <c r="R183" s="377">
        <v>0.34331702272835862</v>
      </c>
      <c r="S183" s="377">
        <v>0.34331702272835862</v>
      </c>
      <c r="T183" s="377">
        <v>1.978290348616436E-2</v>
      </c>
      <c r="U183" s="377">
        <v>2</v>
      </c>
      <c r="V183" s="377">
        <v>2</v>
      </c>
      <c r="W183" s="377">
        <v>1</v>
      </c>
      <c r="X183" s="377">
        <v>1.0287741728244981</v>
      </c>
      <c r="Y183" s="377">
        <v>1.0287741728244981</v>
      </c>
      <c r="Z183" s="377">
        <v>5.9420136376244312E-2</v>
      </c>
      <c r="AA183" s="377">
        <v>1.1471382800084808E-2</v>
      </c>
      <c r="AB183" s="377">
        <v>1.1471382800084808E-2</v>
      </c>
      <c r="AC183" s="377">
        <v>1.1471382800084808E-2</v>
      </c>
    </row>
    <row r="184" spans="1:29" x14ac:dyDescent="0.25">
      <c r="A184" s="376">
        <v>0.84500000000000064</v>
      </c>
      <c r="C184" s="377">
        <v>0.81178540375045471</v>
      </c>
      <c r="D184" s="377">
        <v>0.81178540375045471</v>
      </c>
      <c r="E184" s="377">
        <v>0.81178540375045471</v>
      </c>
      <c r="F184" s="377">
        <v>2.0173172689595178E-6</v>
      </c>
      <c r="G184" s="377">
        <v>2.0173172689595178E-6</v>
      </c>
      <c r="H184" s="377">
        <v>2.0173172689595178E-6</v>
      </c>
      <c r="I184" s="377">
        <v>3.3048950853735139E-2</v>
      </c>
      <c r="J184" s="377">
        <v>3.3048950853735139E-2</v>
      </c>
      <c r="K184" s="377">
        <v>3.3048950853735139E-2</v>
      </c>
      <c r="L184" s="377">
        <v>29.280933085285472</v>
      </c>
      <c r="M184" s="377">
        <v>29.280933085285472</v>
      </c>
      <c r="N184" s="377">
        <v>2.0528299725076371</v>
      </c>
      <c r="O184" s="377">
        <v>1.2652509856265204</v>
      </c>
      <c r="P184" s="377">
        <v>1.2652509856265204</v>
      </c>
      <c r="Q184" s="377">
        <v>8.5046793355071634E-2</v>
      </c>
      <c r="R184" s="377">
        <v>0.36501308468525578</v>
      </c>
      <c r="S184" s="377">
        <v>0.36501308468525578</v>
      </c>
      <c r="T184" s="377">
        <v>2.1006509705390922E-2</v>
      </c>
      <c r="U184" s="377">
        <v>2</v>
      </c>
      <c r="V184" s="377">
        <v>2</v>
      </c>
      <c r="W184" s="377">
        <v>1</v>
      </c>
      <c r="X184" s="377">
        <v>1.0936161292662865</v>
      </c>
      <c r="Y184" s="377">
        <v>1.0936161292662865</v>
      </c>
      <c r="Z184" s="377">
        <v>6.3094812354769242E-2</v>
      </c>
      <c r="AA184" s="377">
        <v>1.1941050304268164E-2</v>
      </c>
      <c r="AB184" s="377">
        <v>1.1941050304268164E-2</v>
      </c>
      <c r="AC184" s="377">
        <v>1.1941050304268164E-2</v>
      </c>
    </row>
    <row r="185" spans="1:29" x14ac:dyDescent="0.25">
      <c r="A185" s="376">
        <v>0.85000000000000064</v>
      </c>
      <c r="C185" s="377">
        <v>0.83497403703275319</v>
      </c>
      <c r="D185" s="377">
        <v>0.83497403703275319</v>
      </c>
      <c r="E185" s="377">
        <v>0.83497403703275319</v>
      </c>
      <c r="F185" s="377">
        <v>2.1029266350032572E-6</v>
      </c>
      <c r="G185" s="377">
        <v>2.1029266350032572E-6</v>
      </c>
      <c r="H185" s="377">
        <v>2.1029266350032572E-6</v>
      </c>
      <c r="I185" s="377">
        <v>3.4558208556147663E-2</v>
      </c>
      <c r="J185" s="377">
        <v>3.4558208556147663E-2</v>
      </c>
      <c r="K185" s="377">
        <v>3.4558208556147663E-2</v>
      </c>
      <c r="L185" s="377">
        <v>30.07171491229828</v>
      </c>
      <c r="M185" s="377">
        <v>30.07171491229828</v>
      </c>
      <c r="N185" s="377">
        <v>2.125469944406277</v>
      </c>
      <c r="O185" s="377">
        <v>1.3107898982643496</v>
      </c>
      <c r="P185" s="377">
        <v>1.3107898982643496</v>
      </c>
      <c r="Q185" s="377">
        <v>8.8429390965642313E-2</v>
      </c>
      <c r="R185" s="377">
        <v>0.3873996158559404</v>
      </c>
      <c r="S185" s="377">
        <v>0.3873996158559404</v>
      </c>
      <c r="T185" s="377">
        <v>2.2345407259248377E-2</v>
      </c>
      <c r="U185" s="377">
        <v>2</v>
      </c>
      <c r="V185" s="377">
        <v>2</v>
      </c>
      <c r="W185" s="377">
        <v>1</v>
      </c>
      <c r="X185" s="377">
        <v>1.1605003018260747</v>
      </c>
      <c r="Y185" s="377">
        <v>1.1605003018260747</v>
      </c>
      <c r="Z185" s="377">
        <v>6.7115650981341105E-2</v>
      </c>
      <c r="AA185" s="377">
        <v>1.2381361618414169E-2</v>
      </c>
      <c r="AB185" s="377">
        <v>1.2381361618414169E-2</v>
      </c>
      <c r="AC185" s="377">
        <v>1.2381361618414169E-2</v>
      </c>
    </row>
    <row r="186" spans="1:29" x14ac:dyDescent="0.25">
      <c r="A186" s="376">
        <v>0.85500000000000065</v>
      </c>
      <c r="C186" s="377">
        <v>0.85718198798147316</v>
      </c>
      <c r="D186" s="377">
        <v>0.85718198798147316</v>
      </c>
      <c r="E186" s="377">
        <v>0.85718198798147316</v>
      </c>
      <c r="F186" s="377">
        <v>2.1984411796159517E-6</v>
      </c>
      <c r="G186" s="377">
        <v>2.1984411796159517E-6</v>
      </c>
      <c r="H186" s="377">
        <v>2.1984411796159517E-6</v>
      </c>
      <c r="I186" s="377">
        <v>3.6482309031112457E-2</v>
      </c>
      <c r="J186" s="377">
        <v>3.6482309031112457E-2</v>
      </c>
      <c r="K186" s="377">
        <v>3.6482309031112457E-2</v>
      </c>
      <c r="L186" s="377">
        <v>30.988362833604491</v>
      </c>
      <c r="M186" s="377">
        <v>30.988362833604491</v>
      </c>
      <c r="N186" s="377">
        <v>2.2049228592532941</v>
      </c>
      <c r="O186" s="377">
        <v>1.3577462974603951</v>
      </c>
      <c r="P186" s="377">
        <v>1.3577462974603951</v>
      </c>
      <c r="Q186" s="377">
        <v>9.2110076725193307E-2</v>
      </c>
      <c r="R186" s="377">
        <v>0.41137701228660095</v>
      </c>
      <c r="S186" s="377">
        <v>0.41137701228660095</v>
      </c>
      <c r="T186" s="377">
        <v>2.3867402555729628E-2</v>
      </c>
      <c r="U186" s="377">
        <v>2</v>
      </c>
      <c r="V186" s="377">
        <v>2</v>
      </c>
      <c r="W186" s="377">
        <v>1</v>
      </c>
      <c r="X186" s="377">
        <v>1.2321134529866946</v>
      </c>
      <c r="Y186" s="377">
        <v>1.2321134529866946</v>
      </c>
      <c r="Z186" s="377">
        <v>7.1686254876646802E-2</v>
      </c>
      <c r="AA186" s="377">
        <v>1.2839202832198481E-2</v>
      </c>
      <c r="AB186" s="377">
        <v>1.2839202832198481E-2</v>
      </c>
      <c r="AC186" s="377">
        <v>1.2839202832198481E-2</v>
      </c>
    </row>
    <row r="187" spans="1:29" x14ac:dyDescent="0.25">
      <c r="A187" s="376">
        <v>0.86000000000000065</v>
      </c>
      <c r="C187" s="377">
        <v>0.88150500882881055</v>
      </c>
      <c r="D187" s="377">
        <v>0.88150500882881055</v>
      </c>
      <c r="E187" s="377">
        <v>0.88150500882881055</v>
      </c>
      <c r="F187" s="377">
        <v>2.3135907649277426E-6</v>
      </c>
      <c r="G187" s="377">
        <v>2.3135907649277426E-6</v>
      </c>
      <c r="H187" s="377">
        <v>2.3135907649277426E-6</v>
      </c>
      <c r="I187" s="377">
        <v>3.8596227862740563E-2</v>
      </c>
      <c r="J187" s="377">
        <v>3.8596227862740563E-2</v>
      </c>
      <c r="K187" s="377">
        <v>3.8596227862740563E-2</v>
      </c>
      <c r="L187" s="377">
        <v>31.995485862152222</v>
      </c>
      <c r="M187" s="377">
        <v>31.995485862152222</v>
      </c>
      <c r="N187" s="377">
        <v>2.2851010551006246</v>
      </c>
      <c r="O187" s="377">
        <v>1.4012995501547914</v>
      </c>
      <c r="P187" s="377">
        <v>1.4012995501547914</v>
      </c>
      <c r="Q187" s="377">
        <v>9.5566025412078912E-2</v>
      </c>
      <c r="R187" s="377">
        <v>0.43523551956145284</v>
      </c>
      <c r="S187" s="377">
        <v>0.43523551956145284</v>
      </c>
      <c r="T187" s="377">
        <v>2.5449436183168674E-2</v>
      </c>
      <c r="U187" s="377">
        <v>2</v>
      </c>
      <c r="V187" s="377">
        <v>2</v>
      </c>
      <c r="W187" s="377">
        <v>1</v>
      </c>
      <c r="X187" s="377">
        <v>1.3033468459652513</v>
      </c>
      <c r="Y187" s="377">
        <v>1.3033468459652513</v>
      </c>
      <c r="Z187" s="377">
        <v>7.6437048873832805E-2</v>
      </c>
      <c r="AA187" s="377">
        <v>1.3372200021642253E-2</v>
      </c>
      <c r="AB187" s="377">
        <v>1.3372200021642253E-2</v>
      </c>
      <c r="AC187" s="377">
        <v>1.3372200021642253E-2</v>
      </c>
    </row>
    <row r="188" spans="1:29" x14ac:dyDescent="0.25">
      <c r="A188" s="376">
        <v>0.86500000000000066</v>
      </c>
      <c r="C188" s="377">
        <v>0.90997449090795957</v>
      </c>
      <c r="D188" s="377">
        <v>0.90997449090795957</v>
      </c>
      <c r="E188" s="377">
        <v>0.90997449090795957</v>
      </c>
      <c r="F188" s="377">
        <v>2.423953048888997E-6</v>
      </c>
      <c r="G188" s="377">
        <v>2.423953048888997E-6</v>
      </c>
      <c r="H188" s="377">
        <v>2.423953048888997E-6</v>
      </c>
      <c r="I188" s="377">
        <v>4.0696989431426016E-2</v>
      </c>
      <c r="J188" s="377">
        <v>4.0696989431426016E-2</v>
      </c>
      <c r="K188" s="377">
        <v>4.0696989431426016E-2</v>
      </c>
      <c r="L188" s="377">
        <v>32.930683393372853</v>
      </c>
      <c r="M188" s="377">
        <v>32.930683393372853</v>
      </c>
      <c r="N188" s="377">
        <v>2.3699497026728618</v>
      </c>
      <c r="O188" s="377">
        <v>1.453368167403104</v>
      </c>
      <c r="P188" s="377">
        <v>1.453368167403104</v>
      </c>
      <c r="Q188" s="377">
        <v>9.9596224048084311E-2</v>
      </c>
      <c r="R188" s="377">
        <v>0.46123202570070387</v>
      </c>
      <c r="S188" s="377">
        <v>0.46123202570070387</v>
      </c>
      <c r="T188" s="377">
        <v>2.7400974179948082E-2</v>
      </c>
      <c r="U188" s="377">
        <v>2</v>
      </c>
      <c r="V188" s="377">
        <v>2</v>
      </c>
      <c r="W188" s="377">
        <v>1</v>
      </c>
      <c r="X188" s="377">
        <v>1.3809355734828763</v>
      </c>
      <c r="Y188" s="377">
        <v>1.3809355734828763</v>
      </c>
      <c r="Z188" s="377">
        <v>8.2297301784134594E-2</v>
      </c>
      <c r="AA188" s="377">
        <v>1.3924351798294236E-2</v>
      </c>
      <c r="AB188" s="377">
        <v>1.3924351798294236E-2</v>
      </c>
      <c r="AC188" s="377">
        <v>1.3924351798294236E-2</v>
      </c>
    </row>
    <row r="189" spans="1:29" x14ac:dyDescent="0.25">
      <c r="A189" s="376">
        <v>0.87000000000000066</v>
      </c>
      <c r="C189" s="377">
        <v>0.93840803432629338</v>
      </c>
      <c r="D189" s="377">
        <v>0.93840803432629338</v>
      </c>
      <c r="E189" s="377">
        <v>0.93840803432629338</v>
      </c>
      <c r="F189" s="377">
        <v>2.5466557773584454E-6</v>
      </c>
      <c r="G189" s="377">
        <v>2.5466557773584454E-6</v>
      </c>
      <c r="H189" s="377">
        <v>2.5466557773584454E-6</v>
      </c>
      <c r="I189" s="377">
        <v>4.288933413190571E-2</v>
      </c>
      <c r="J189" s="377">
        <v>4.288933413190571E-2</v>
      </c>
      <c r="K189" s="377">
        <v>4.288933413190571E-2</v>
      </c>
      <c r="L189" s="377">
        <v>34.049062144582777</v>
      </c>
      <c r="M189" s="377">
        <v>34.049062144582777</v>
      </c>
      <c r="N189" s="377">
        <v>2.4483545779971814</v>
      </c>
      <c r="O189" s="377">
        <v>1.5065787304536735</v>
      </c>
      <c r="P189" s="377">
        <v>1.5065787304536735</v>
      </c>
      <c r="Q189" s="377">
        <v>0.10330723252445817</v>
      </c>
      <c r="R189" s="377">
        <v>0.49146363444695701</v>
      </c>
      <c r="S189" s="377">
        <v>0.49146363444695701</v>
      </c>
      <c r="T189" s="377">
        <v>2.9274559867301854E-2</v>
      </c>
      <c r="U189" s="377">
        <v>2</v>
      </c>
      <c r="V189" s="377">
        <v>2</v>
      </c>
      <c r="W189" s="377">
        <v>1</v>
      </c>
      <c r="X189" s="377">
        <v>1.4711276087750891</v>
      </c>
      <c r="Y189" s="377">
        <v>1.4711276087750891</v>
      </c>
      <c r="Z189" s="377">
        <v>8.7923316295146298E-2</v>
      </c>
      <c r="AA189" s="377">
        <v>1.4510289118062568E-2</v>
      </c>
      <c r="AB189" s="377">
        <v>1.4510289118062568E-2</v>
      </c>
      <c r="AC189" s="377">
        <v>1.4510289118062568E-2</v>
      </c>
    </row>
    <row r="190" spans="1:29" x14ac:dyDescent="0.25">
      <c r="A190" s="376">
        <v>0.87500000000000067</v>
      </c>
      <c r="C190" s="377">
        <v>0.96658505877618739</v>
      </c>
      <c r="D190" s="377">
        <v>0.96658505877618739</v>
      </c>
      <c r="E190" s="377">
        <v>0.96658505877618739</v>
      </c>
      <c r="F190" s="377">
        <v>2.6844723895873513E-6</v>
      </c>
      <c r="G190" s="377">
        <v>2.6844723895873513E-6</v>
      </c>
      <c r="H190" s="377">
        <v>2.6844723895873513E-6</v>
      </c>
      <c r="I190" s="377">
        <v>4.520691035137038E-2</v>
      </c>
      <c r="J190" s="377">
        <v>4.520691035137038E-2</v>
      </c>
      <c r="K190" s="377">
        <v>4.520691035137038E-2</v>
      </c>
      <c r="L190" s="377">
        <v>35.280516636723831</v>
      </c>
      <c r="M190" s="377">
        <v>35.280516636723831</v>
      </c>
      <c r="N190" s="377">
        <v>2.5284189890453064</v>
      </c>
      <c r="O190" s="377">
        <v>1.5618460758120418</v>
      </c>
      <c r="P190" s="377">
        <v>1.5618460758120418</v>
      </c>
      <c r="Q190" s="377">
        <v>0.10711762073723433</v>
      </c>
      <c r="R190" s="377">
        <v>0.52577990865591873</v>
      </c>
      <c r="S190" s="377">
        <v>0.52577990865591873</v>
      </c>
      <c r="T190" s="377">
        <v>3.1223849227612722E-2</v>
      </c>
      <c r="U190" s="377">
        <v>2</v>
      </c>
      <c r="V190" s="377">
        <v>2</v>
      </c>
      <c r="W190" s="377">
        <v>1</v>
      </c>
      <c r="X190" s="377">
        <v>1.5734579067152008</v>
      </c>
      <c r="Y190" s="377">
        <v>1.5734579067152008</v>
      </c>
      <c r="Z190" s="377">
        <v>9.3776491816305776E-2</v>
      </c>
      <c r="AA190" s="377">
        <v>1.5096658167661469E-2</v>
      </c>
      <c r="AB190" s="377">
        <v>1.5096658167661469E-2</v>
      </c>
      <c r="AC190" s="377">
        <v>1.5096658167661469E-2</v>
      </c>
    </row>
    <row r="191" spans="1:29" x14ac:dyDescent="0.25">
      <c r="A191" s="376">
        <v>0.88000000000000067</v>
      </c>
      <c r="C191" s="377">
        <v>0.99702704873970727</v>
      </c>
      <c r="D191" s="377">
        <v>0.99702704873970727</v>
      </c>
      <c r="E191" s="377">
        <v>0.99702704873970727</v>
      </c>
      <c r="F191" s="377">
        <v>2.8266605976917194E-6</v>
      </c>
      <c r="G191" s="377">
        <v>2.8266605976917194E-6</v>
      </c>
      <c r="H191" s="377">
        <v>2.8266605976917194E-6</v>
      </c>
      <c r="I191" s="377">
        <v>4.7778597658536481E-2</v>
      </c>
      <c r="J191" s="377">
        <v>4.7778597658536481E-2</v>
      </c>
      <c r="K191" s="377">
        <v>4.7778597658536481E-2</v>
      </c>
      <c r="L191" s="377">
        <v>36.589889032006596</v>
      </c>
      <c r="M191" s="377">
        <v>36.589889032006596</v>
      </c>
      <c r="N191" s="377">
        <v>2.6285421467908021</v>
      </c>
      <c r="O191" s="377">
        <v>1.6151387806835944</v>
      </c>
      <c r="P191" s="377">
        <v>1.6151387806835944</v>
      </c>
      <c r="Q191" s="377">
        <v>0.11210341224772538</v>
      </c>
      <c r="R191" s="377">
        <v>0.56254489882286385</v>
      </c>
      <c r="S191" s="377">
        <v>0.56254489882286385</v>
      </c>
      <c r="T191" s="377">
        <v>3.3302957004211528E-2</v>
      </c>
      <c r="U191" s="377">
        <v>2</v>
      </c>
      <c r="V191" s="377">
        <v>2</v>
      </c>
      <c r="W191" s="377">
        <v>1</v>
      </c>
      <c r="X191" s="377">
        <v>1.683033862763444</v>
      </c>
      <c r="Y191" s="377">
        <v>1.683033862763444</v>
      </c>
      <c r="Z191" s="377">
        <v>0.10001929348538306</v>
      </c>
      <c r="AA191" s="377">
        <v>1.5696449786072073E-2</v>
      </c>
      <c r="AB191" s="377">
        <v>1.5696449786072073E-2</v>
      </c>
      <c r="AC191" s="377">
        <v>1.5696449786072073E-2</v>
      </c>
    </row>
    <row r="192" spans="1:29" x14ac:dyDescent="0.25">
      <c r="A192" s="376">
        <v>0.88500000000000068</v>
      </c>
      <c r="C192" s="377">
        <v>1.033298605139116</v>
      </c>
      <c r="D192" s="377">
        <v>1.033298605139116</v>
      </c>
      <c r="E192" s="377">
        <v>1.033298605139116</v>
      </c>
      <c r="F192" s="377">
        <v>2.9892257011059745E-6</v>
      </c>
      <c r="G192" s="377">
        <v>2.9892257011059745E-6</v>
      </c>
      <c r="H192" s="377">
        <v>2.9892257011059745E-6</v>
      </c>
      <c r="I192" s="377">
        <v>5.0788511406793489E-2</v>
      </c>
      <c r="J192" s="377">
        <v>5.0788511406793489E-2</v>
      </c>
      <c r="K192" s="377">
        <v>5.0788511406793489E-2</v>
      </c>
      <c r="L192" s="377">
        <v>37.965988733831168</v>
      </c>
      <c r="M192" s="377">
        <v>37.965988733831168</v>
      </c>
      <c r="N192" s="377">
        <v>2.7227662071000265</v>
      </c>
      <c r="O192" s="377">
        <v>1.6768065705672122</v>
      </c>
      <c r="P192" s="377">
        <v>1.6768065705672122</v>
      </c>
      <c r="Q192" s="377">
        <v>0.11702110374030381</v>
      </c>
      <c r="R192" s="377">
        <v>0.60447222002647316</v>
      </c>
      <c r="S192" s="377">
        <v>0.60447222002647316</v>
      </c>
      <c r="T192" s="377">
        <v>3.5676521222309493E-2</v>
      </c>
      <c r="U192" s="377">
        <v>2</v>
      </c>
      <c r="V192" s="377">
        <v>2</v>
      </c>
      <c r="W192" s="377">
        <v>1</v>
      </c>
      <c r="X192" s="377">
        <v>1.8079247624137595</v>
      </c>
      <c r="Y192" s="377">
        <v>1.8079247624137595</v>
      </c>
      <c r="Z192" s="377">
        <v>0.10714600999487535</v>
      </c>
      <c r="AA192" s="377">
        <v>1.6306177905825E-2</v>
      </c>
      <c r="AB192" s="377">
        <v>1.6306177905825E-2</v>
      </c>
      <c r="AC192" s="377">
        <v>1.6306177905825E-2</v>
      </c>
    </row>
    <row r="193" spans="1:29" x14ac:dyDescent="0.25">
      <c r="A193" s="376">
        <v>0.89000000000000068</v>
      </c>
      <c r="C193" s="377">
        <v>1.0678609570668349</v>
      </c>
      <c r="D193" s="377">
        <v>1.0678609570668349</v>
      </c>
      <c r="E193" s="377">
        <v>1.0678609570668349</v>
      </c>
      <c r="F193" s="377">
        <v>3.1683256444172472E-6</v>
      </c>
      <c r="G193" s="377">
        <v>3.1683256444172472E-6</v>
      </c>
      <c r="H193" s="377">
        <v>3.1683256444172472E-6</v>
      </c>
      <c r="I193" s="377">
        <v>5.3950085871444703E-2</v>
      </c>
      <c r="J193" s="377">
        <v>5.3950085871444703E-2</v>
      </c>
      <c r="K193" s="377">
        <v>5.3950085871444703E-2</v>
      </c>
      <c r="L193" s="377">
        <v>39.517330405075107</v>
      </c>
      <c r="M193" s="377">
        <v>39.517330405075107</v>
      </c>
      <c r="N193" s="377">
        <v>2.8266943277493879</v>
      </c>
      <c r="O193" s="377">
        <v>1.7458626369809525</v>
      </c>
      <c r="P193" s="377">
        <v>1.7458626369809525</v>
      </c>
      <c r="Q193" s="377">
        <v>0.12267504265509739</v>
      </c>
      <c r="R193" s="377">
        <v>0.65063307635558587</v>
      </c>
      <c r="S193" s="377">
        <v>0.65063307635558587</v>
      </c>
      <c r="T193" s="377">
        <v>3.8516100669096692E-2</v>
      </c>
      <c r="U193" s="377">
        <v>2</v>
      </c>
      <c r="V193" s="377">
        <v>2</v>
      </c>
      <c r="W193" s="377">
        <v>1</v>
      </c>
      <c r="X193" s="377">
        <v>1.9453387600324235</v>
      </c>
      <c r="Y193" s="377">
        <v>1.9453387600324235</v>
      </c>
      <c r="Z193" s="377">
        <v>0.1156716322476327</v>
      </c>
      <c r="AA193" s="377">
        <v>1.7031200145554443E-2</v>
      </c>
      <c r="AB193" s="377">
        <v>1.7031200145554443E-2</v>
      </c>
      <c r="AC193" s="377">
        <v>1.7031200145554443E-2</v>
      </c>
    </row>
    <row r="194" spans="1:29" x14ac:dyDescent="0.25">
      <c r="A194" s="376">
        <v>0.89500000000000068</v>
      </c>
      <c r="C194" s="377">
        <v>1.1047551919484224</v>
      </c>
      <c r="D194" s="377">
        <v>1.1047551919484224</v>
      </c>
      <c r="E194" s="377">
        <v>1.1047551919484224</v>
      </c>
      <c r="F194" s="377">
        <v>3.356860870487003E-6</v>
      </c>
      <c r="G194" s="377">
        <v>3.356860870487003E-6</v>
      </c>
      <c r="H194" s="377">
        <v>3.356860870487003E-6</v>
      </c>
      <c r="I194" s="377">
        <v>5.7514772369568326E-2</v>
      </c>
      <c r="J194" s="377">
        <v>5.7514772369568326E-2</v>
      </c>
      <c r="K194" s="377">
        <v>5.7514772369568326E-2</v>
      </c>
      <c r="L194" s="377">
        <v>40.976822457413192</v>
      </c>
      <c r="M194" s="377">
        <v>40.976822457413192</v>
      </c>
      <c r="N194" s="377">
        <v>2.9431957182750406</v>
      </c>
      <c r="O194" s="377">
        <v>1.8142549476982883</v>
      </c>
      <c r="P194" s="377">
        <v>1.8142549476982883</v>
      </c>
      <c r="Q194" s="377">
        <v>0.12855994398248874</v>
      </c>
      <c r="R194" s="377">
        <v>0.69707833111790951</v>
      </c>
      <c r="S194" s="377">
        <v>0.69707833111790951</v>
      </c>
      <c r="T194" s="377">
        <v>4.1253362169583488E-2</v>
      </c>
      <c r="U194" s="377">
        <v>3</v>
      </c>
      <c r="V194" s="377">
        <v>3</v>
      </c>
      <c r="W194" s="377">
        <v>1</v>
      </c>
      <c r="X194" s="377">
        <v>2.0835068691377319</v>
      </c>
      <c r="Y194" s="377">
        <v>2.0835068691377319</v>
      </c>
      <c r="Z194" s="377">
        <v>0.12388971992151629</v>
      </c>
      <c r="AA194" s="377">
        <v>1.7820086804691444E-2</v>
      </c>
      <c r="AB194" s="377">
        <v>1.7820086804691444E-2</v>
      </c>
      <c r="AC194" s="377">
        <v>1.7820086804691444E-2</v>
      </c>
    </row>
    <row r="195" spans="1:29" x14ac:dyDescent="0.25">
      <c r="A195" s="376">
        <v>0.90000000000000069</v>
      </c>
      <c r="C195" s="377">
        <v>1.1476415083460085</v>
      </c>
      <c r="D195" s="377">
        <v>1.1476415083460085</v>
      </c>
      <c r="E195" s="377">
        <v>1.1476415083460085</v>
      </c>
      <c r="F195" s="377">
        <v>3.5699508886758923E-6</v>
      </c>
      <c r="G195" s="377">
        <v>3.5699508886758923E-6</v>
      </c>
      <c r="H195" s="377">
        <v>3.5699508886758923E-6</v>
      </c>
      <c r="I195" s="377">
        <v>6.1192953757198049E-2</v>
      </c>
      <c r="J195" s="377">
        <v>6.1192953757198049E-2</v>
      </c>
      <c r="K195" s="377">
        <v>6.1192953757198049E-2</v>
      </c>
      <c r="L195" s="377">
        <v>42.560570327899164</v>
      </c>
      <c r="M195" s="377">
        <v>42.560570327899164</v>
      </c>
      <c r="N195" s="377">
        <v>3.0664721540146038</v>
      </c>
      <c r="O195" s="377">
        <v>1.892753776815415</v>
      </c>
      <c r="P195" s="377">
        <v>1.892753776815415</v>
      </c>
      <c r="Q195" s="377">
        <v>0.13495177973264955</v>
      </c>
      <c r="R195" s="377">
        <v>0.749094163459191</v>
      </c>
      <c r="S195" s="377">
        <v>0.749094163459191</v>
      </c>
      <c r="T195" s="377">
        <v>4.457175598544439E-2</v>
      </c>
      <c r="U195" s="377">
        <v>3</v>
      </c>
      <c r="V195" s="377">
        <v>3</v>
      </c>
      <c r="W195" s="377">
        <v>1</v>
      </c>
      <c r="X195" s="377">
        <v>2.2381366347308593</v>
      </c>
      <c r="Y195" s="377">
        <v>2.2381366347308593</v>
      </c>
      <c r="Z195" s="377">
        <v>0.13385210480595042</v>
      </c>
      <c r="AA195" s="377">
        <v>1.8730745456904247E-2</v>
      </c>
      <c r="AB195" s="377">
        <v>1.8730745456904247E-2</v>
      </c>
      <c r="AC195" s="377">
        <v>1.8730745456904247E-2</v>
      </c>
    </row>
    <row r="196" spans="1:29" x14ac:dyDescent="0.25">
      <c r="A196" s="376">
        <v>0.90500000000000069</v>
      </c>
      <c r="C196" s="377">
        <v>1.1943752225660018</v>
      </c>
      <c r="D196" s="377">
        <v>1.1943752225660018</v>
      </c>
      <c r="E196" s="377">
        <v>1.1943752225660018</v>
      </c>
      <c r="F196" s="377">
        <v>3.8244301649434388E-6</v>
      </c>
      <c r="G196" s="377">
        <v>3.8244301649434388E-6</v>
      </c>
      <c r="H196" s="377">
        <v>3.8244301649434388E-6</v>
      </c>
      <c r="I196" s="377">
        <v>6.5018231408687219E-2</v>
      </c>
      <c r="J196" s="377">
        <v>6.5018231408687219E-2</v>
      </c>
      <c r="K196" s="377">
        <v>6.5018231408687219E-2</v>
      </c>
      <c r="L196" s="377">
        <v>44.356542905324538</v>
      </c>
      <c r="M196" s="377">
        <v>44.356542905324538</v>
      </c>
      <c r="N196" s="377">
        <v>3.1959477674980135</v>
      </c>
      <c r="O196" s="377">
        <v>1.9856791352891678</v>
      </c>
      <c r="P196" s="377">
        <v>1.9856791352891678</v>
      </c>
      <c r="Q196" s="377">
        <v>0.14067137766346774</v>
      </c>
      <c r="R196" s="377">
        <v>0.80666310175208655</v>
      </c>
      <c r="S196" s="377">
        <v>0.80666310175208655</v>
      </c>
      <c r="T196" s="377">
        <v>4.8576208556212863E-2</v>
      </c>
      <c r="U196" s="377">
        <v>3</v>
      </c>
      <c r="V196" s="377">
        <v>3</v>
      </c>
      <c r="W196" s="377">
        <v>1</v>
      </c>
      <c r="X196" s="377">
        <v>2.4091389831246719</v>
      </c>
      <c r="Y196" s="377">
        <v>2.4091389831246719</v>
      </c>
      <c r="Z196" s="377">
        <v>0.14587351622086273</v>
      </c>
      <c r="AA196" s="377">
        <v>1.9634356602042855E-2</v>
      </c>
      <c r="AB196" s="377">
        <v>1.9634356602042855E-2</v>
      </c>
      <c r="AC196" s="377">
        <v>1.9634356602042855E-2</v>
      </c>
    </row>
    <row r="197" spans="1:29" x14ac:dyDescent="0.25">
      <c r="A197" s="376">
        <v>0.9100000000000007</v>
      </c>
      <c r="C197" s="377">
        <v>1.2363112856056075</v>
      </c>
      <c r="D197" s="377">
        <v>1.2363112856056075</v>
      </c>
      <c r="E197" s="377">
        <v>1.2363112856056075</v>
      </c>
      <c r="F197" s="377">
        <v>4.0574162282212809E-6</v>
      </c>
      <c r="G197" s="377">
        <v>4.0574162282212809E-6</v>
      </c>
      <c r="H197" s="377">
        <v>4.0574162282212809E-6</v>
      </c>
      <c r="I197" s="377">
        <v>6.9390614288716845E-2</v>
      </c>
      <c r="J197" s="377">
        <v>6.9390614288716845E-2</v>
      </c>
      <c r="K197" s="377">
        <v>6.9390614288716845E-2</v>
      </c>
      <c r="L197" s="377">
        <v>46.353062660303742</v>
      </c>
      <c r="M197" s="377">
        <v>46.353062660303742</v>
      </c>
      <c r="N197" s="377">
        <v>3.3495357368617413</v>
      </c>
      <c r="O197" s="377">
        <v>2.084727904069068</v>
      </c>
      <c r="P197" s="377">
        <v>2.084727904069068</v>
      </c>
      <c r="Q197" s="377">
        <v>0.14747946445284893</v>
      </c>
      <c r="R197" s="377">
        <v>0.87028111417239462</v>
      </c>
      <c r="S197" s="377">
        <v>0.87028111417239462</v>
      </c>
      <c r="T197" s="377">
        <v>5.2808585223185968E-2</v>
      </c>
      <c r="U197" s="377">
        <v>3</v>
      </c>
      <c r="V197" s="377">
        <v>3</v>
      </c>
      <c r="W197" s="377">
        <v>1</v>
      </c>
      <c r="X197" s="377">
        <v>2.5979442178406504</v>
      </c>
      <c r="Y197" s="377">
        <v>2.5979442178406504</v>
      </c>
      <c r="Z197" s="377">
        <v>0.15857839871718549</v>
      </c>
      <c r="AA197" s="377">
        <v>2.0724831668735663E-2</v>
      </c>
      <c r="AB197" s="377">
        <v>2.0724831668735663E-2</v>
      </c>
      <c r="AC197" s="377">
        <v>2.0724831668735663E-2</v>
      </c>
    </row>
    <row r="198" spans="1:29" x14ac:dyDescent="0.25">
      <c r="A198" s="376">
        <v>0.9150000000000007</v>
      </c>
      <c r="C198" s="377">
        <v>1.2848212875742131</v>
      </c>
      <c r="D198" s="377">
        <v>1.2848212875742131</v>
      </c>
      <c r="E198" s="377">
        <v>1.2848212875742131</v>
      </c>
      <c r="F198" s="377">
        <v>4.3379135156128279E-6</v>
      </c>
      <c r="G198" s="377">
        <v>4.3379135156128279E-6</v>
      </c>
      <c r="H198" s="377">
        <v>4.3379135156128279E-6</v>
      </c>
      <c r="I198" s="377">
        <v>7.4643449373494555E-2</v>
      </c>
      <c r="J198" s="377">
        <v>7.4643449373494555E-2</v>
      </c>
      <c r="K198" s="377">
        <v>7.4643449373494555E-2</v>
      </c>
      <c r="L198" s="377">
        <v>48.716212962979007</v>
      </c>
      <c r="M198" s="377">
        <v>48.716212962979007</v>
      </c>
      <c r="N198" s="377">
        <v>3.5030295924848045</v>
      </c>
      <c r="O198" s="377">
        <v>2.183715488856762</v>
      </c>
      <c r="P198" s="377">
        <v>2.183715488856762</v>
      </c>
      <c r="Q198" s="377">
        <v>0.15547486113356249</v>
      </c>
      <c r="R198" s="377">
        <v>0.94904086243209862</v>
      </c>
      <c r="S198" s="377">
        <v>0.94904086243209862</v>
      </c>
      <c r="T198" s="377">
        <v>5.75144151735879E-2</v>
      </c>
      <c r="U198" s="377">
        <v>3</v>
      </c>
      <c r="V198" s="377">
        <v>3</v>
      </c>
      <c r="W198" s="377">
        <v>1</v>
      </c>
      <c r="X198" s="377">
        <v>2.8314470327749111</v>
      </c>
      <c r="Y198" s="377">
        <v>2.8314470327749111</v>
      </c>
      <c r="Z198" s="377">
        <v>0.17270359188486711</v>
      </c>
      <c r="AA198" s="377">
        <v>2.1736264259237803E-2</v>
      </c>
      <c r="AB198" s="377">
        <v>2.1736264259237803E-2</v>
      </c>
      <c r="AC198" s="377">
        <v>2.1736264259237803E-2</v>
      </c>
    </row>
    <row r="199" spans="1:29" x14ac:dyDescent="0.25">
      <c r="A199" s="376">
        <v>0.92000000000000071</v>
      </c>
      <c r="C199" s="377">
        <v>1.3469001831978633</v>
      </c>
      <c r="D199" s="377">
        <v>1.3469001831978633</v>
      </c>
      <c r="E199" s="377">
        <v>1.3469001831978633</v>
      </c>
      <c r="F199" s="377">
        <v>4.6921534770612704E-6</v>
      </c>
      <c r="G199" s="377">
        <v>4.6921534770612704E-6</v>
      </c>
      <c r="H199" s="377">
        <v>4.6921534770612704E-6</v>
      </c>
      <c r="I199" s="377">
        <v>8.0864147555832197E-2</v>
      </c>
      <c r="J199" s="377">
        <v>8.0864147555832197E-2</v>
      </c>
      <c r="K199" s="377">
        <v>8.0864147555832197E-2</v>
      </c>
      <c r="L199" s="377">
        <v>51.03851639113357</v>
      </c>
      <c r="M199" s="377">
        <v>51.03851639113357</v>
      </c>
      <c r="N199" s="377">
        <v>3.6722474724025882</v>
      </c>
      <c r="O199" s="377">
        <v>2.3031909467542406</v>
      </c>
      <c r="P199" s="377">
        <v>2.3031909467542406</v>
      </c>
      <c r="Q199" s="377">
        <v>0.16324798792835674</v>
      </c>
      <c r="R199" s="377">
        <v>1.0353599549531303</v>
      </c>
      <c r="S199" s="377">
        <v>1.0353599549531303</v>
      </c>
      <c r="T199" s="377">
        <v>6.3292332814783567E-2</v>
      </c>
      <c r="U199" s="377">
        <v>4</v>
      </c>
      <c r="V199" s="377">
        <v>4</v>
      </c>
      <c r="W199" s="377">
        <v>1</v>
      </c>
      <c r="X199" s="377">
        <v>3.087056938742974</v>
      </c>
      <c r="Y199" s="377">
        <v>3.087056938742974</v>
      </c>
      <c r="Z199" s="377">
        <v>0.19004548349760267</v>
      </c>
      <c r="AA199" s="377">
        <v>2.2850352778211378E-2</v>
      </c>
      <c r="AB199" s="377">
        <v>2.2850352778211378E-2</v>
      </c>
      <c r="AC199" s="377">
        <v>2.2850352778211378E-2</v>
      </c>
    </row>
    <row r="200" spans="1:29" x14ac:dyDescent="0.25">
      <c r="A200" s="376">
        <v>0.92500000000000071</v>
      </c>
      <c r="C200" s="377">
        <v>1.4035904889184232</v>
      </c>
      <c r="D200" s="377">
        <v>1.4035904889184232</v>
      </c>
      <c r="E200" s="377">
        <v>1.4035904889184232</v>
      </c>
      <c r="F200" s="377">
        <v>5.0320448181033702E-6</v>
      </c>
      <c r="G200" s="377">
        <v>5.0320448181033702E-6</v>
      </c>
      <c r="H200" s="377">
        <v>5.0320448181033702E-6</v>
      </c>
      <c r="I200" s="377">
        <v>8.7727287881839075E-2</v>
      </c>
      <c r="J200" s="377">
        <v>8.7727287881839075E-2</v>
      </c>
      <c r="K200" s="377">
        <v>8.7727287881839075E-2</v>
      </c>
      <c r="L200" s="377">
        <v>53.458105912101814</v>
      </c>
      <c r="M200" s="377">
        <v>53.458105912101814</v>
      </c>
      <c r="N200" s="377">
        <v>3.8528083467560661</v>
      </c>
      <c r="O200" s="377">
        <v>2.4363814774506491</v>
      </c>
      <c r="P200" s="377">
        <v>2.4363814774506491</v>
      </c>
      <c r="Q200" s="377">
        <v>0.1733312466270755</v>
      </c>
      <c r="R200" s="377">
        <v>1.1349760495961261</v>
      </c>
      <c r="S200" s="377">
        <v>1.1349760495961261</v>
      </c>
      <c r="T200" s="377">
        <v>6.9679948525567748E-2</v>
      </c>
      <c r="U200" s="377">
        <v>4</v>
      </c>
      <c r="V200" s="377">
        <v>4</v>
      </c>
      <c r="W200" s="377">
        <v>1</v>
      </c>
      <c r="X200" s="377">
        <v>3.3816472077753699</v>
      </c>
      <c r="Y200" s="377">
        <v>3.3816472077753699</v>
      </c>
      <c r="Z200" s="377">
        <v>0.20921563545762481</v>
      </c>
      <c r="AA200" s="377">
        <v>2.4109067880375461E-2</v>
      </c>
      <c r="AB200" s="377">
        <v>2.4109067880375461E-2</v>
      </c>
      <c r="AC200" s="377">
        <v>2.4109067880375461E-2</v>
      </c>
    </row>
    <row r="201" spans="1:29" x14ac:dyDescent="0.25">
      <c r="A201" s="376">
        <v>0.93000000000000071</v>
      </c>
      <c r="C201" s="377">
        <v>1.471081152665267</v>
      </c>
      <c r="D201" s="377">
        <v>1.471081152665267</v>
      </c>
      <c r="E201" s="377">
        <v>1.471081152665267</v>
      </c>
      <c r="F201" s="377">
        <v>5.422057208633794E-6</v>
      </c>
      <c r="G201" s="377">
        <v>5.422057208633794E-6</v>
      </c>
      <c r="H201" s="377">
        <v>5.422057208633794E-6</v>
      </c>
      <c r="I201" s="377">
        <v>9.5660640949699643E-2</v>
      </c>
      <c r="J201" s="377">
        <v>9.5660640949699643E-2</v>
      </c>
      <c r="K201" s="377">
        <v>9.5660640949699643E-2</v>
      </c>
      <c r="L201" s="377">
        <v>56.358856525974474</v>
      </c>
      <c r="M201" s="377">
        <v>56.358856525974474</v>
      </c>
      <c r="N201" s="377">
        <v>4.0481358003454426</v>
      </c>
      <c r="O201" s="377">
        <v>2.5718991994173441</v>
      </c>
      <c r="P201" s="377">
        <v>2.5718991994173441</v>
      </c>
      <c r="Q201" s="377">
        <v>0.18384393734936244</v>
      </c>
      <c r="R201" s="377">
        <v>1.2394540014416437</v>
      </c>
      <c r="S201" s="377">
        <v>1.2394540014416437</v>
      </c>
      <c r="T201" s="377">
        <v>7.7023783614424288E-2</v>
      </c>
      <c r="U201" s="377">
        <v>4</v>
      </c>
      <c r="V201" s="377">
        <v>4</v>
      </c>
      <c r="W201" s="377">
        <v>1</v>
      </c>
      <c r="X201" s="377">
        <v>3.6901614465526267</v>
      </c>
      <c r="Y201" s="377">
        <v>3.6901614465526267</v>
      </c>
      <c r="Z201" s="377">
        <v>0.23125334283073112</v>
      </c>
      <c r="AA201" s="377">
        <v>2.5651582967419335E-2</v>
      </c>
      <c r="AB201" s="377">
        <v>2.5651582967419335E-2</v>
      </c>
      <c r="AC201" s="377">
        <v>2.5651582967419335E-2</v>
      </c>
    </row>
    <row r="202" spans="1:29" x14ac:dyDescent="0.25">
      <c r="A202" s="376">
        <v>0.93500000000000072</v>
      </c>
      <c r="C202" s="377">
        <v>1.5321759432719917</v>
      </c>
      <c r="D202" s="377">
        <v>1.5321759432719917</v>
      </c>
      <c r="E202" s="377">
        <v>1.5321759432719917</v>
      </c>
      <c r="F202" s="377">
        <v>5.8434883922853327E-6</v>
      </c>
      <c r="G202" s="377">
        <v>5.8434883922853327E-6</v>
      </c>
      <c r="H202" s="377">
        <v>5.8434883922853327E-6</v>
      </c>
      <c r="I202" s="377">
        <v>0.1043637197273127</v>
      </c>
      <c r="J202" s="377">
        <v>0.1043637197273127</v>
      </c>
      <c r="K202" s="377">
        <v>0.1043637197273127</v>
      </c>
      <c r="L202" s="377">
        <v>59.377669893425391</v>
      </c>
      <c r="M202" s="377">
        <v>59.377669893425391</v>
      </c>
      <c r="N202" s="377">
        <v>4.2455130332958158</v>
      </c>
      <c r="O202" s="377">
        <v>2.7454140570911947</v>
      </c>
      <c r="P202" s="377">
        <v>2.7454140570911947</v>
      </c>
      <c r="Q202" s="377">
        <v>0.19612673804799927</v>
      </c>
      <c r="R202" s="377">
        <v>1.3785580645550461</v>
      </c>
      <c r="S202" s="377">
        <v>1.3785580645550461</v>
      </c>
      <c r="T202" s="377">
        <v>8.6209471065999022E-2</v>
      </c>
      <c r="U202" s="377">
        <v>5</v>
      </c>
      <c r="V202" s="377">
        <v>5</v>
      </c>
      <c r="W202" s="377">
        <v>1</v>
      </c>
      <c r="X202" s="377">
        <v>4.1002042622190276</v>
      </c>
      <c r="Y202" s="377">
        <v>4.1002042622190276</v>
      </c>
      <c r="Z202" s="377">
        <v>0.25881485650230279</v>
      </c>
      <c r="AA202" s="377">
        <v>2.7441063598316214E-2</v>
      </c>
      <c r="AB202" s="377">
        <v>2.7441063598316214E-2</v>
      </c>
      <c r="AC202" s="377">
        <v>2.7441063598316214E-2</v>
      </c>
    </row>
    <row r="203" spans="1:29" x14ac:dyDescent="0.25">
      <c r="A203" s="376">
        <v>0.94000000000000072</v>
      </c>
      <c r="C203" s="377">
        <v>1.608472847603571</v>
      </c>
      <c r="D203" s="377">
        <v>1.608472847603571</v>
      </c>
      <c r="E203" s="377">
        <v>1.608472847603571</v>
      </c>
      <c r="F203" s="377">
        <v>6.3676243510397324E-6</v>
      </c>
      <c r="G203" s="377">
        <v>6.3676243510397324E-6</v>
      </c>
      <c r="H203" s="377">
        <v>6.3676243510397324E-6</v>
      </c>
      <c r="I203" s="377">
        <v>0.11377739320342521</v>
      </c>
      <c r="J203" s="377">
        <v>0.11377739320342521</v>
      </c>
      <c r="K203" s="377">
        <v>0.11377739320342521</v>
      </c>
      <c r="L203" s="377">
        <v>62.688472991795749</v>
      </c>
      <c r="M203" s="377">
        <v>62.688472991795749</v>
      </c>
      <c r="N203" s="377">
        <v>4.4654359708137195</v>
      </c>
      <c r="O203" s="377">
        <v>2.9310995623146985</v>
      </c>
      <c r="P203" s="377">
        <v>2.9310995623146985</v>
      </c>
      <c r="Q203" s="377">
        <v>0.209017613387387</v>
      </c>
      <c r="R203" s="377">
        <v>1.542569403916692</v>
      </c>
      <c r="S203" s="377">
        <v>1.542569403916692</v>
      </c>
      <c r="T203" s="377">
        <v>9.7074642373594158E-2</v>
      </c>
      <c r="U203" s="377">
        <v>5</v>
      </c>
      <c r="V203" s="377">
        <v>5</v>
      </c>
      <c r="W203" s="377">
        <v>1</v>
      </c>
      <c r="X203" s="377">
        <v>4.5826150081766492</v>
      </c>
      <c r="Y203" s="377">
        <v>4.5826150081766492</v>
      </c>
      <c r="Z203" s="377">
        <v>0.29141089261246295</v>
      </c>
      <c r="AA203" s="377">
        <v>2.9275976243661229E-2</v>
      </c>
      <c r="AB203" s="377">
        <v>2.9275976243661229E-2</v>
      </c>
      <c r="AC203" s="377">
        <v>2.9275976243661229E-2</v>
      </c>
    </row>
    <row r="204" spans="1:29" x14ac:dyDescent="0.25">
      <c r="A204" s="376">
        <v>0.94500000000000073</v>
      </c>
      <c r="C204" s="377">
        <v>1.7016492897592606</v>
      </c>
      <c r="D204" s="377">
        <v>1.7016492897592606</v>
      </c>
      <c r="E204" s="377">
        <v>1.7016492897592606</v>
      </c>
      <c r="F204" s="377">
        <v>6.8996524447713752E-6</v>
      </c>
      <c r="G204" s="377">
        <v>6.8996524447713752E-6</v>
      </c>
      <c r="H204" s="377">
        <v>6.8996524447713752E-6</v>
      </c>
      <c r="I204" s="377">
        <v>0.12491827515181024</v>
      </c>
      <c r="J204" s="377">
        <v>0.12491827515181024</v>
      </c>
      <c r="K204" s="377">
        <v>0.12491827515181024</v>
      </c>
      <c r="L204" s="377">
        <v>66.419476685855898</v>
      </c>
      <c r="M204" s="377">
        <v>66.419476685855898</v>
      </c>
      <c r="N204" s="377">
        <v>4.7331479197641384</v>
      </c>
      <c r="O204" s="377">
        <v>3.1321257460920138</v>
      </c>
      <c r="P204" s="377">
        <v>3.1321257460920138</v>
      </c>
      <c r="Q204" s="377">
        <v>0.22298129777686312</v>
      </c>
      <c r="R204" s="377">
        <v>1.7235856764984758</v>
      </c>
      <c r="S204" s="377">
        <v>1.7235856764984758</v>
      </c>
      <c r="T204" s="377">
        <v>0.10939852551951461</v>
      </c>
      <c r="U204" s="377">
        <v>6</v>
      </c>
      <c r="V204" s="377">
        <v>6</v>
      </c>
      <c r="W204" s="377">
        <v>1</v>
      </c>
      <c r="X204" s="377">
        <v>5.113725419720045</v>
      </c>
      <c r="Y204" s="377">
        <v>5.113725419720045</v>
      </c>
      <c r="Z204" s="377">
        <v>0.32837691403890173</v>
      </c>
      <c r="AA204" s="377">
        <v>3.1367313855925748E-2</v>
      </c>
      <c r="AB204" s="377">
        <v>3.1367313855925748E-2</v>
      </c>
      <c r="AC204" s="377">
        <v>3.1367313855925748E-2</v>
      </c>
    </row>
    <row r="205" spans="1:29" x14ac:dyDescent="0.25">
      <c r="A205" s="376">
        <v>0.95000000000000073</v>
      </c>
      <c r="C205" s="377">
        <v>1.8094957460192354</v>
      </c>
      <c r="D205" s="377">
        <v>1.8094957460192354</v>
      </c>
      <c r="E205" s="377">
        <v>1.8094957460192354</v>
      </c>
      <c r="F205" s="377">
        <v>7.5700070182252957E-6</v>
      </c>
      <c r="G205" s="377">
        <v>7.5700070182252957E-6</v>
      </c>
      <c r="H205" s="377">
        <v>7.5700070182252957E-6</v>
      </c>
      <c r="I205" s="377">
        <v>0.1389162691744662</v>
      </c>
      <c r="J205" s="377">
        <v>0.1389162691744662</v>
      </c>
      <c r="K205" s="377">
        <v>0.1389162691744662</v>
      </c>
      <c r="L205" s="377">
        <v>70.94999411603861</v>
      </c>
      <c r="M205" s="377">
        <v>70.94999411603861</v>
      </c>
      <c r="N205" s="377">
        <v>5.0764507650529866</v>
      </c>
      <c r="O205" s="377">
        <v>3.3602225855807042</v>
      </c>
      <c r="P205" s="377">
        <v>3.3602225855807042</v>
      </c>
      <c r="Q205" s="377">
        <v>0.23838220737447535</v>
      </c>
      <c r="R205" s="377">
        <v>1.9433201255567167</v>
      </c>
      <c r="S205" s="377">
        <v>1.9433201255567167</v>
      </c>
      <c r="T205" s="377">
        <v>0.12407426625449235</v>
      </c>
      <c r="U205" s="377">
        <v>6</v>
      </c>
      <c r="V205" s="377">
        <v>6</v>
      </c>
      <c r="W205" s="377">
        <v>1</v>
      </c>
      <c r="X205" s="377">
        <v>5.7565868986030129</v>
      </c>
      <c r="Y205" s="377">
        <v>5.7565868986030129</v>
      </c>
      <c r="Z205" s="377">
        <v>0.37238881196911938</v>
      </c>
      <c r="AA205" s="377">
        <v>3.374786088724379E-2</v>
      </c>
      <c r="AB205" s="377">
        <v>3.374786088724379E-2</v>
      </c>
      <c r="AC205" s="377">
        <v>3.374786088724379E-2</v>
      </c>
    </row>
    <row r="206" spans="1:29" x14ac:dyDescent="0.25">
      <c r="A206" s="376">
        <v>0.95500000000000074</v>
      </c>
      <c r="C206" s="377">
        <v>1.9216750665129092</v>
      </c>
      <c r="D206" s="377">
        <v>1.9216750665129092</v>
      </c>
      <c r="E206" s="377">
        <v>1.9216750665129092</v>
      </c>
      <c r="F206" s="377">
        <v>8.3651104828760424E-6</v>
      </c>
      <c r="G206" s="377">
        <v>8.3651104828760424E-6</v>
      </c>
      <c r="H206" s="377">
        <v>8.3651104828760424E-6</v>
      </c>
      <c r="I206" s="377">
        <v>0.15590303560523927</v>
      </c>
      <c r="J206" s="377">
        <v>0.15590303560523927</v>
      </c>
      <c r="K206" s="377">
        <v>0.15590303560523927</v>
      </c>
      <c r="L206" s="377">
        <v>75.951349989996473</v>
      </c>
      <c r="M206" s="377">
        <v>75.951349989996473</v>
      </c>
      <c r="N206" s="377">
        <v>5.455979330001008</v>
      </c>
      <c r="O206" s="377">
        <v>3.626667151381548</v>
      </c>
      <c r="P206" s="377">
        <v>3.626667151381548</v>
      </c>
      <c r="Q206" s="377">
        <v>0.25893061395930334</v>
      </c>
      <c r="R206" s="377">
        <v>2.2142124507393253</v>
      </c>
      <c r="S206" s="377">
        <v>2.2142124507393253</v>
      </c>
      <c r="T206" s="377">
        <v>0.14258362743646116</v>
      </c>
      <c r="U206" s="377">
        <v>7</v>
      </c>
      <c r="V206" s="377">
        <v>7</v>
      </c>
      <c r="W206" s="377">
        <v>1</v>
      </c>
      <c r="X206" s="377">
        <v>6.5463386667220886</v>
      </c>
      <c r="Y206" s="377">
        <v>6.5463386667220886</v>
      </c>
      <c r="Z206" s="377">
        <v>0.42788420677751038</v>
      </c>
      <c r="AA206" s="377">
        <v>3.6437445543423944E-2</v>
      </c>
      <c r="AB206" s="377">
        <v>3.6437445543423944E-2</v>
      </c>
      <c r="AC206" s="377">
        <v>3.6437445543423944E-2</v>
      </c>
    </row>
    <row r="207" spans="1:29" x14ac:dyDescent="0.25">
      <c r="A207" s="376">
        <v>0.96000000000000074</v>
      </c>
      <c r="C207" s="377">
        <v>2.0708948832509417</v>
      </c>
      <c r="D207" s="377">
        <v>2.0708948832509417</v>
      </c>
      <c r="E207" s="377">
        <v>2.0708948832509417</v>
      </c>
      <c r="F207" s="377">
        <v>9.4105788603808812E-6</v>
      </c>
      <c r="G207" s="377">
        <v>9.4105788603808812E-6</v>
      </c>
      <c r="H207" s="377">
        <v>9.4105788603808812E-6</v>
      </c>
      <c r="I207" s="377">
        <v>0.17764974315707502</v>
      </c>
      <c r="J207" s="377">
        <v>0.17764974315707502</v>
      </c>
      <c r="K207" s="377">
        <v>0.17764974315707502</v>
      </c>
      <c r="L207" s="377">
        <v>81.779925386389252</v>
      </c>
      <c r="M207" s="377">
        <v>81.779925386389252</v>
      </c>
      <c r="N207" s="377">
        <v>5.9033104730456012</v>
      </c>
      <c r="O207" s="377">
        <v>3.9255313680150929</v>
      </c>
      <c r="P207" s="377">
        <v>3.9255313680150929</v>
      </c>
      <c r="Q207" s="377">
        <v>0.28020651838998006</v>
      </c>
      <c r="R207" s="377">
        <v>2.5783333872816905</v>
      </c>
      <c r="S207" s="377">
        <v>2.5783333872816905</v>
      </c>
      <c r="T207" s="377">
        <v>0.16573127938928112</v>
      </c>
      <c r="U207" s="377">
        <v>8</v>
      </c>
      <c r="V207" s="377">
        <v>8</v>
      </c>
      <c r="W207" s="377">
        <v>1</v>
      </c>
      <c r="X207" s="377">
        <v>7.6030817903786758</v>
      </c>
      <c r="Y207" s="377">
        <v>7.6030817903786758</v>
      </c>
      <c r="Z207" s="377">
        <v>0.49726531538890906</v>
      </c>
      <c r="AA207" s="377">
        <v>3.9733992262063117E-2</v>
      </c>
      <c r="AB207" s="377">
        <v>3.9733992262063117E-2</v>
      </c>
      <c r="AC207" s="377">
        <v>3.9733992262063117E-2</v>
      </c>
    </row>
    <row r="208" spans="1:29" x14ac:dyDescent="0.25">
      <c r="A208" s="376">
        <v>0.96500000000000075</v>
      </c>
      <c r="C208" s="377">
        <v>2.2402911973776982</v>
      </c>
      <c r="D208" s="377">
        <v>2.2402911973776982</v>
      </c>
      <c r="E208" s="377">
        <v>2.2402911973776982</v>
      </c>
      <c r="F208" s="377">
        <v>1.0642444757813947E-5</v>
      </c>
      <c r="G208" s="377">
        <v>1.0642444757813947E-5</v>
      </c>
      <c r="H208" s="377">
        <v>1.0642444757813947E-5</v>
      </c>
      <c r="I208" s="377">
        <v>0.20476083699206116</v>
      </c>
      <c r="J208" s="377">
        <v>0.20476083699206116</v>
      </c>
      <c r="K208" s="377">
        <v>0.20476083699206116</v>
      </c>
      <c r="L208" s="377">
        <v>88.869021080968622</v>
      </c>
      <c r="M208" s="377">
        <v>88.869021080968622</v>
      </c>
      <c r="N208" s="377">
        <v>6.4248207034406422</v>
      </c>
      <c r="O208" s="377">
        <v>4.2808584626018318</v>
      </c>
      <c r="P208" s="377">
        <v>4.2808584626018318</v>
      </c>
      <c r="Q208" s="377">
        <v>0.30645459362694177</v>
      </c>
      <c r="R208" s="377">
        <v>3.0228910461929659</v>
      </c>
      <c r="S208" s="377">
        <v>3.0228910461929659</v>
      </c>
      <c r="T208" s="377">
        <v>0.19968626935938016</v>
      </c>
      <c r="U208" s="377">
        <v>9</v>
      </c>
      <c r="V208" s="377">
        <v>9</v>
      </c>
      <c r="W208" s="377">
        <v>1</v>
      </c>
      <c r="X208" s="377">
        <v>8.8858534193298304</v>
      </c>
      <c r="Y208" s="377">
        <v>8.8858534193298304</v>
      </c>
      <c r="Z208" s="377">
        <v>0.59899742547559576</v>
      </c>
      <c r="AA208" s="377">
        <v>4.3460814470245961E-2</v>
      </c>
      <c r="AB208" s="377">
        <v>4.3460814470245961E-2</v>
      </c>
      <c r="AC208" s="377">
        <v>4.3460814470245961E-2</v>
      </c>
    </row>
    <row r="209" spans="1:29" x14ac:dyDescent="0.25">
      <c r="A209" s="376">
        <v>0.97000000000000075</v>
      </c>
      <c r="C209" s="377">
        <v>2.4370842631549183</v>
      </c>
      <c r="D209" s="377">
        <v>2.4370842631549183</v>
      </c>
      <c r="E209" s="377">
        <v>2.4370842631549183</v>
      </c>
      <c r="F209" s="377">
        <v>1.2274120900703987E-5</v>
      </c>
      <c r="G209" s="377">
        <v>1.2274120900703987E-5</v>
      </c>
      <c r="H209" s="377">
        <v>1.2274120900703987E-5</v>
      </c>
      <c r="I209" s="377">
        <v>0.23819546136198583</v>
      </c>
      <c r="J209" s="377">
        <v>0.23819546136198583</v>
      </c>
      <c r="K209" s="377">
        <v>0.23819546136198583</v>
      </c>
      <c r="L209" s="377">
        <v>97.171137849673556</v>
      </c>
      <c r="M209" s="377">
        <v>97.171137849673556</v>
      </c>
      <c r="N209" s="377">
        <v>6.9978632372479455</v>
      </c>
      <c r="O209" s="377">
        <v>4.7562941608267826</v>
      </c>
      <c r="P209" s="377">
        <v>4.7562941608267826</v>
      </c>
      <c r="Q209" s="377">
        <v>0.33701986287563296</v>
      </c>
      <c r="R209" s="377">
        <v>3.5594912083449519</v>
      </c>
      <c r="S209" s="377">
        <v>3.5594912083449519</v>
      </c>
      <c r="T209" s="377">
        <v>0.24050941540071799</v>
      </c>
      <c r="U209" s="377">
        <v>11</v>
      </c>
      <c r="V209" s="377">
        <v>11</v>
      </c>
      <c r="W209" s="377">
        <v>1</v>
      </c>
      <c r="X209" s="377">
        <v>10.423460869520193</v>
      </c>
      <c r="Y209" s="377">
        <v>10.423460869520193</v>
      </c>
      <c r="Z209" s="377">
        <v>0.72124083570924347</v>
      </c>
      <c r="AA209" s="377">
        <v>4.8007853933462422E-2</v>
      </c>
      <c r="AB209" s="377">
        <v>4.8007853933462422E-2</v>
      </c>
      <c r="AC209" s="377">
        <v>4.8007853933462422E-2</v>
      </c>
    </row>
    <row r="210" spans="1:29" x14ac:dyDescent="0.25">
      <c r="A210" s="376">
        <v>0.97500000000000075</v>
      </c>
      <c r="C210" s="377">
        <v>2.7100138759781349</v>
      </c>
      <c r="D210" s="377">
        <v>2.7100138759781349</v>
      </c>
      <c r="E210" s="377">
        <v>2.7100138759781349</v>
      </c>
      <c r="F210" s="377">
        <v>1.4265233360997203E-5</v>
      </c>
      <c r="G210" s="377">
        <v>1.4265233360997203E-5</v>
      </c>
      <c r="H210" s="377">
        <v>1.4265233360997203E-5</v>
      </c>
      <c r="I210" s="377">
        <v>0.28513513781329852</v>
      </c>
      <c r="J210" s="377">
        <v>0.28513513781329852</v>
      </c>
      <c r="K210" s="377">
        <v>0.28513513781329852</v>
      </c>
      <c r="L210" s="377">
        <v>107.63066935886452</v>
      </c>
      <c r="M210" s="377">
        <v>107.63066935886452</v>
      </c>
      <c r="N210" s="377">
        <v>7.8348302831365508</v>
      </c>
      <c r="O210" s="377">
        <v>5.3677537767511678</v>
      </c>
      <c r="P210" s="377">
        <v>5.3677537767511678</v>
      </c>
      <c r="Q210" s="377">
        <v>0.37973103185828144</v>
      </c>
      <c r="R210" s="377">
        <v>4.2723651817797217</v>
      </c>
      <c r="S210" s="377">
        <v>4.2723651817797217</v>
      </c>
      <c r="T210" s="377">
        <v>0.29668530660375225</v>
      </c>
      <c r="U210" s="377">
        <v>13</v>
      </c>
      <c r="V210" s="377">
        <v>13</v>
      </c>
      <c r="W210" s="377">
        <v>1</v>
      </c>
      <c r="X210" s="377">
        <v>12.448199430243555</v>
      </c>
      <c r="Y210" s="377">
        <v>12.448199430243555</v>
      </c>
      <c r="Z210" s="377">
        <v>0.88933925465348862</v>
      </c>
      <c r="AA210" s="377">
        <v>5.4417567755429191E-2</v>
      </c>
      <c r="AB210" s="377">
        <v>5.4417567755429191E-2</v>
      </c>
      <c r="AC210" s="377">
        <v>5.4417567755429191E-2</v>
      </c>
    </row>
    <row r="211" spans="1:29" x14ac:dyDescent="0.25">
      <c r="A211" s="376">
        <v>0.98000000000000076</v>
      </c>
      <c r="C211" s="377">
        <v>3.0336929769380672</v>
      </c>
      <c r="D211" s="377">
        <v>3.0336929769380672</v>
      </c>
      <c r="E211" s="377">
        <v>3.0336929769380672</v>
      </c>
      <c r="F211" s="377">
        <v>1.7255360045662253E-5</v>
      </c>
      <c r="G211" s="377">
        <v>1.7255360045662253E-5</v>
      </c>
      <c r="H211" s="377">
        <v>1.7255360045662253E-5</v>
      </c>
      <c r="I211" s="377">
        <v>0.34978237476265284</v>
      </c>
      <c r="J211" s="377">
        <v>0.34978237476265284</v>
      </c>
      <c r="K211" s="377">
        <v>0.34978237476265284</v>
      </c>
      <c r="L211" s="377">
        <v>122.39630192597994</v>
      </c>
      <c r="M211" s="377">
        <v>122.39630192597994</v>
      </c>
      <c r="N211" s="377">
        <v>8.7952102540574195</v>
      </c>
      <c r="O211" s="377">
        <v>6.156091306590084</v>
      </c>
      <c r="P211" s="377">
        <v>6.156091306590084</v>
      </c>
      <c r="Q211" s="377">
        <v>0.43288280927526773</v>
      </c>
      <c r="R211" s="377">
        <v>5.4292063369949002</v>
      </c>
      <c r="S211" s="377">
        <v>5.4292063369949002</v>
      </c>
      <c r="T211" s="377">
        <v>0.38121331454752283</v>
      </c>
      <c r="U211" s="377">
        <v>16</v>
      </c>
      <c r="V211" s="377">
        <v>16</v>
      </c>
      <c r="W211" s="377">
        <v>2</v>
      </c>
      <c r="X211" s="377">
        <v>15.690999472261167</v>
      </c>
      <c r="Y211" s="377">
        <v>15.690999472261167</v>
      </c>
      <c r="Z211" s="377">
        <v>1.1420196759500856</v>
      </c>
      <c r="AA211" s="377">
        <v>6.2459729817339826E-2</v>
      </c>
      <c r="AB211" s="377">
        <v>6.2459729817339826E-2</v>
      </c>
      <c r="AC211" s="377">
        <v>6.2459729817339826E-2</v>
      </c>
    </row>
    <row r="212" spans="1:29" x14ac:dyDescent="0.25">
      <c r="A212" s="376">
        <v>0.98500000000000076</v>
      </c>
      <c r="C212" s="377">
        <v>3.4748869985646111</v>
      </c>
      <c r="D212" s="377">
        <v>3.4748869985646111</v>
      </c>
      <c r="E212" s="377">
        <v>3.4748869985646111</v>
      </c>
      <c r="F212" s="377">
        <v>2.2241525207427397E-5</v>
      </c>
      <c r="G212" s="377">
        <v>2.2241525207427397E-5</v>
      </c>
      <c r="H212" s="377">
        <v>2.2241525207427397E-5</v>
      </c>
      <c r="I212" s="377">
        <v>0.45779303796250176</v>
      </c>
      <c r="J212" s="377">
        <v>0.45779303796250176</v>
      </c>
      <c r="K212" s="377">
        <v>0.45779303796250176</v>
      </c>
      <c r="L212" s="377">
        <v>143.90240814453833</v>
      </c>
      <c r="M212" s="377">
        <v>143.90240814453833</v>
      </c>
      <c r="N212" s="377">
        <v>10.056970334322111</v>
      </c>
      <c r="O212" s="377">
        <v>7.3147822308161539</v>
      </c>
      <c r="P212" s="377">
        <v>7.3147822308161539</v>
      </c>
      <c r="Q212" s="377">
        <v>0.51732857642813357</v>
      </c>
      <c r="R212" s="377">
        <v>7.2643958093101384</v>
      </c>
      <c r="S212" s="377">
        <v>7.2643958093101384</v>
      </c>
      <c r="T212" s="377">
        <v>0.51194759900525599</v>
      </c>
      <c r="U212" s="377">
        <v>21</v>
      </c>
      <c r="V212" s="377">
        <v>21</v>
      </c>
      <c r="W212" s="377">
        <v>2</v>
      </c>
      <c r="X212" s="377">
        <v>20.729150525247785</v>
      </c>
      <c r="Y212" s="377">
        <v>20.729150525247785</v>
      </c>
      <c r="Z212" s="377">
        <v>1.5322164068242197</v>
      </c>
      <c r="AA212" s="377">
        <v>7.4331942801255421E-2</v>
      </c>
      <c r="AB212" s="377">
        <v>7.4331942801255421E-2</v>
      </c>
      <c r="AC212" s="377">
        <v>7.4331942801255421E-2</v>
      </c>
    </row>
    <row r="213" spans="1:29" x14ac:dyDescent="0.25">
      <c r="A213" s="376">
        <v>0.99000000000000077</v>
      </c>
      <c r="C213" s="377">
        <v>4.1994730532358346</v>
      </c>
      <c r="D213" s="377">
        <v>4.1994730532358346</v>
      </c>
      <c r="E213" s="377">
        <v>4.1994730532358346</v>
      </c>
      <c r="F213" s="377">
        <v>2.978795787365076E-5</v>
      </c>
      <c r="G213" s="377">
        <v>2.978795787365076E-5</v>
      </c>
      <c r="H213" s="377">
        <v>2.978795787365076E-5</v>
      </c>
      <c r="I213" s="377">
        <v>0.64084677016735148</v>
      </c>
      <c r="J213" s="377">
        <v>0.64084677016735148</v>
      </c>
      <c r="K213" s="377">
        <v>0.64084677016735148</v>
      </c>
      <c r="L213" s="377">
        <v>176.68316373542197</v>
      </c>
      <c r="M213" s="377">
        <v>176.68316373542197</v>
      </c>
      <c r="N213" s="377">
        <v>12.337780582983912</v>
      </c>
      <c r="O213" s="377">
        <v>9.2057915708673708</v>
      </c>
      <c r="P213" s="377">
        <v>9.2057915708673708</v>
      </c>
      <c r="Q213" s="377">
        <v>0.64202575681124974</v>
      </c>
      <c r="R213" s="377">
        <v>10.590459197118136</v>
      </c>
      <c r="S213" s="377">
        <v>10.590459197118136</v>
      </c>
      <c r="T213" s="377">
        <v>0.75192787231963987</v>
      </c>
      <c r="U213" s="377">
        <v>30</v>
      </c>
      <c r="V213" s="377">
        <v>30</v>
      </c>
      <c r="W213" s="377">
        <v>3</v>
      </c>
      <c r="X213" s="377">
        <v>29.542442091417165</v>
      </c>
      <c r="Y213" s="377">
        <v>29.542442091417165</v>
      </c>
      <c r="Z213" s="377">
        <v>2.246557189689856</v>
      </c>
      <c r="AA213" s="377">
        <v>9.2321418088858145E-2</v>
      </c>
      <c r="AB213" s="377">
        <v>9.2321418088858145E-2</v>
      </c>
      <c r="AC213" s="377">
        <v>9.2321418088858145E-2</v>
      </c>
    </row>
    <row r="214" spans="1:29" x14ac:dyDescent="0.25">
      <c r="A214" s="376">
        <v>0.99500000000000077</v>
      </c>
      <c r="C214" s="377">
        <v>5.7036159341984796</v>
      </c>
      <c r="D214" s="377">
        <v>5.7036159341984796</v>
      </c>
      <c r="E214" s="377">
        <v>5.7036159341984796</v>
      </c>
      <c r="F214" s="377">
        <v>4.7167440866436312E-5</v>
      </c>
      <c r="G214" s="377">
        <v>4.7167440866436312E-5</v>
      </c>
      <c r="H214" s="377">
        <v>4.7167440866436312E-5</v>
      </c>
      <c r="I214" s="377">
        <v>1.1112726051908202</v>
      </c>
      <c r="J214" s="377">
        <v>1.1112726051908202</v>
      </c>
      <c r="K214" s="377">
        <v>1.1112726051908202</v>
      </c>
      <c r="L214" s="377">
        <v>249.85027690320388</v>
      </c>
      <c r="M214" s="377">
        <v>249.85027690320388</v>
      </c>
      <c r="N214" s="377">
        <v>16.93227341980597</v>
      </c>
      <c r="O214" s="377">
        <v>13.365700797163928</v>
      </c>
      <c r="P214" s="377">
        <v>13.365700797163928</v>
      </c>
      <c r="Q214" s="377">
        <v>0.89521228049443902</v>
      </c>
      <c r="R214" s="377">
        <v>19.298897325057911</v>
      </c>
      <c r="S214" s="377">
        <v>19.298897325057911</v>
      </c>
      <c r="T214" s="377">
        <v>1.4304102732892472</v>
      </c>
      <c r="U214" s="377">
        <v>51</v>
      </c>
      <c r="V214" s="377">
        <v>51</v>
      </c>
      <c r="W214" s="377">
        <v>5</v>
      </c>
      <c r="X214" s="377">
        <v>50.849211699201234</v>
      </c>
      <c r="Y214" s="377">
        <v>50.849211699201234</v>
      </c>
      <c r="Z214" s="377">
        <v>4.2528414188098935</v>
      </c>
      <c r="AA214" s="377">
        <v>0.1323756087468618</v>
      </c>
      <c r="AB214" s="377">
        <v>0.1323756087468618</v>
      </c>
      <c r="AC214" s="377">
        <v>0.1323756087468618</v>
      </c>
    </row>
    <row r="215" spans="1:29" x14ac:dyDescent="0.25">
      <c r="A215" s="376">
        <v>0.999</v>
      </c>
      <c r="C215" s="377">
        <v>11.622555178336629</v>
      </c>
      <c r="D215" s="377">
        <v>11.622555178336629</v>
      </c>
      <c r="E215" s="377">
        <v>11.622555178336629</v>
      </c>
      <c r="F215" s="377">
        <v>1.3077078535921337E-4</v>
      </c>
      <c r="G215" s="377">
        <v>1.3077078535921337E-4</v>
      </c>
      <c r="H215" s="377">
        <v>1.3077078535921337E-4</v>
      </c>
      <c r="I215" s="377">
        <v>3.3399421889888541</v>
      </c>
      <c r="J215" s="377">
        <v>3.3399421889888541</v>
      </c>
      <c r="K215" s="377">
        <v>3.3399421889888541</v>
      </c>
      <c r="L215" s="377">
        <v>495.34661773876621</v>
      </c>
      <c r="M215" s="377">
        <v>495.34661773876621</v>
      </c>
      <c r="N215" s="377">
        <v>29.721172818965233</v>
      </c>
      <c r="O215" s="377">
        <v>28.204346192381546</v>
      </c>
      <c r="P215" s="377">
        <v>28.204346192381546</v>
      </c>
      <c r="Q215" s="377">
        <v>1.8571298606166498</v>
      </c>
      <c r="R215" s="377">
        <v>63.322541455663263</v>
      </c>
      <c r="S215" s="377">
        <v>63.322541455663263</v>
      </c>
      <c r="T215" s="377">
        <v>4.4551266543764472</v>
      </c>
      <c r="U215" s="377">
        <v>131</v>
      </c>
      <c r="V215" s="377">
        <v>131</v>
      </c>
      <c r="W215" s="377">
        <v>13</v>
      </c>
      <c r="X215" s="377">
        <v>130.30918668019495</v>
      </c>
      <c r="Y215" s="377">
        <v>130.30918668019495</v>
      </c>
      <c r="Z215" s="377">
        <v>12.964017288910393</v>
      </c>
      <c r="AA215" s="377">
        <v>0.28527227901963825</v>
      </c>
      <c r="AB215" s="377">
        <v>0.28527227901963825</v>
      </c>
      <c r="AC215" s="377">
        <v>0.28527227901963825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_@RISKFitInformation</vt:lpstr>
      <vt:lpstr>A0</vt:lpstr>
      <vt:lpstr>A1</vt:lpstr>
      <vt:lpstr>A2</vt:lpstr>
      <vt:lpstr>Sensitivity</vt:lpstr>
      <vt:lpstr>Summary</vt:lpstr>
      <vt:lpstr>CopySummary</vt:lpstr>
      <vt:lpstr>A0!Print_Area</vt:lpstr>
      <vt:lpstr>'A1'!Print_Area</vt:lpstr>
      <vt:lpstr>'A2'!Print_Area</vt:lpstr>
      <vt:lpstr>A0!Print_Titles</vt:lpstr>
      <vt:lpstr>'A1'!Print_Titles</vt:lpstr>
      <vt:lpstr>'A2'!Print_Titles</vt:lpstr>
    </vt:vector>
  </TitlesOfParts>
  <Company>EFSA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MOSBACH-SCHULZ Olaf</dc:creator>
  <cp:lastModifiedBy>Niklas Björklund</cp:lastModifiedBy>
  <cp:lastPrinted>2017-05-15T15:26:05Z</cp:lastPrinted>
  <dcterms:created xsi:type="dcterms:W3CDTF">2015-11-24T15:45:31Z</dcterms:created>
  <dcterms:modified xsi:type="dcterms:W3CDTF">2017-10-19T06:57:03Z</dcterms:modified>
</cp:coreProperties>
</file>